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444" firstSheet="1" activeTab="1"/>
  </bookViews>
  <sheets>
    <sheet name="封面" sheetId="1" state="hidden" r:id="rId1"/>
    <sheet name="竣工" sheetId="5" r:id="rId2"/>
    <sheet name="在建" sheetId="2" r:id="rId3"/>
    <sheet name="新开工" sheetId="3" r:id="rId4"/>
    <sheet name="前期" sheetId="4" r:id="rId5"/>
    <sheet name="总表" sheetId="6" state="hidden" r:id="rId6"/>
  </sheets>
  <definedNames>
    <definedName name="_xlnm._FilterDatabase" localSheetId="1" hidden="1">竣工!$A$4:$T$7</definedName>
    <definedName name="_xlnm._FilterDatabase" localSheetId="2" hidden="1">在建!$A$4:$U$12</definedName>
    <definedName name="_xlnm._FilterDatabase" localSheetId="3" hidden="1">新开工!$A$4:$X$13</definedName>
    <definedName name="_xlnm._FilterDatabase" localSheetId="4" hidden="1">前期!$A$4:$U$9</definedName>
    <definedName name="_xlnm._FilterDatabase" localSheetId="5" hidden="1">总表!$A$8:$O$18</definedName>
    <definedName name="OLE_LINK8" localSheetId="3">新开工!#REF!</definedName>
    <definedName name="_xlnm.Print_Area" localSheetId="1">竣工!$A$1:$U$7</definedName>
    <definedName name="_xlnm.Print_Area" localSheetId="4">前期!$A$1:$S$9</definedName>
    <definedName name="_xlnm.Print_Area" localSheetId="3">新开工!$A$1:$W$13</definedName>
    <definedName name="_xlnm.Print_Area" localSheetId="2">在建!$A$1:$U$12</definedName>
    <definedName name="_xlnm.Print_Titles" localSheetId="1">竣工!$1:$4</definedName>
    <definedName name="_xlnm.Print_Titles" localSheetId="4">前期!$1:$4</definedName>
    <definedName name="_xlnm.Print_Titles" localSheetId="3">新开工!$1:$4</definedName>
    <definedName name="_xlnm.Print_Titles" localSheetId="2">在建!$1:$4</definedName>
  </definedNames>
  <calcPr calcId="144525"/>
</workbook>
</file>

<file path=xl/sharedStrings.xml><?xml version="1.0" encoding="utf-8"?>
<sst xmlns="http://schemas.openxmlformats.org/spreadsheetml/2006/main" count="375" uniqueCount="221">
  <si>
    <t>文山州2018年“三个三十”重点建设项目推进情况</t>
  </si>
  <si>
    <r>
      <rPr>
        <sz val="32"/>
        <rFont val="方正楷体_GBK"/>
        <charset val="134"/>
      </rPr>
      <t>（</t>
    </r>
    <r>
      <rPr>
        <sz val="32"/>
        <rFont val="Times New Roman"/>
        <charset val="134"/>
      </rPr>
      <t>2018</t>
    </r>
    <r>
      <rPr>
        <sz val="32"/>
        <rFont val="方正楷体_GBK"/>
        <charset val="134"/>
      </rPr>
      <t>年11月）</t>
    </r>
  </si>
  <si>
    <r>
      <rPr>
        <sz val="22"/>
        <rFont val="方正楷体_GBK"/>
        <charset val="134"/>
      </rPr>
      <t>（注：绿色标注项目推进基本正常，黄色标注项目推进迟缓，红色标注项目停工或半停工）</t>
    </r>
  </si>
  <si>
    <t>文山州2022“四个三十”重点建设项目计划表（竣工项目）</t>
  </si>
  <si>
    <t xml:space="preserve">  填报单位(公章)：
联系人及电话：</t>
  </si>
  <si>
    <t>单位：万元</t>
  </si>
  <si>
    <t>序号</t>
  </si>
  <si>
    <t>项目名称</t>
  </si>
  <si>
    <t>建设内容及规模</t>
  </si>
  <si>
    <t>建设地点</t>
  </si>
  <si>
    <t>建设起止年限</t>
  </si>
  <si>
    <t>总投资</t>
  </si>
  <si>
    <t>2022年计划完成投资</t>
  </si>
  <si>
    <t>2022年1至11月完成投资</t>
  </si>
  <si>
    <t>开工累计完成投资</t>
  </si>
  <si>
    <t>分季度细化工作目标（完成投资数额）</t>
  </si>
  <si>
    <t>资金缺口</t>
  </si>
  <si>
    <t>工程形象进度</t>
  </si>
  <si>
    <t>存在主要问题和困难</t>
  </si>
  <si>
    <t>解决办法和建议措施</t>
  </si>
  <si>
    <t>问题协调解决责任部门</t>
  </si>
  <si>
    <t>主管部门及负责人</t>
  </si>
  <si>
    <t>责任单位
及责任人</t>
  </si>
  <si>
    <t>州级挂钩领导</t>
  </si>
  <si>
    <t>一季度</t>
  </si>
  <si>
    <t>二季度</t>
  </si>
  <si>
    <t>三季度</t>
  </si>
  <si>
    <t>四季度</t>
  </si>
  <si>
    <t>合计:</t>
  </si>
  <si>
    <t>文山城南智慧农贸市场</t>
  </si>
  <si>
    <t>占地面积约34975平方米（约52.46亩）主要建设内容为：总建筑面积约35848㎡（计容建筑面积约28989㎡），包括批发区、交易楼、冷库、垃圾中转站及公厕面积等配套基础设施。</t>
  </si>
  <si>
    <t>文山市</t>
  </si>
  <si>
    <t>2021-2022</t>
  </si>
  <si>
    <t>完工。</t>
  </si>
  <si>
    <t>州市场监督管理局
局长</t>
  </si>
  <si>
    <t>文山市政府
市长</t>
  </si>
  <si>
    <t>李英杰</t>
  </si>
  <si>
    <t>15万吨汽车轻量化及轨道交通用高端铝合金</t>
  </si>
  <si>
    <t>新建合金棒生产车间，配置熔保炉、均质炉、铸造机、锯切机组等主体设备及相关辅助设施，建成后形成年产15万吨中高端合金棒生产能力。</t>
  </si>
  <si>
    <t>州工业和信息化局 局长</t>
  </si>
  <si>
    <t>李永忠</t>
  </si>
  <si>
    <t>文山州2022“四个三十”重点建设项目计划表（在建项目）</t>
  </si>
  <si>
    <t xml:space="preserve">  填报单位(公章)：</t>
  </si>
  <si>
    <t>联系人及电话：</t>
  </si>
  <si>
    <t>平坝风电场一期</t>
  </si>
  <si>
    <t>建设总容量104MW风电场</t>
  </si>
  <si>
    <t>2021—2023</t>
  </si>
  <si>
    <t>进场道路、塔基施工，设备订制、采购。</t>
  </si>
  <si>
    <t>乡村产业道路林勘报告，需逐级上报至省林业局，目前林地审批程序较为漫长。</t>
  </si>
  <si>
    <t>加快用林手续的办理，加快施工进度。</t>
  </si>
  <si>
    <t>州林草局</t>
  </si>
  <si>
    <t>州能源局局长</t>
  </si>
  <si>
    <t>文山市政府市长</t>
  </si>
  <si>
    <t>文山市农村供水保障专项行动项目</t>
  </si>
  <si>
    <t>建设内容主要包括水处理厂、提水泵站、输配水管网及其建筑物等。本次新建水处理厂共14 座，其中Ⅱ型工程水厂1 座、Ⅲ型工程水厂1 座、Ⅳ型工程水厂7 座、Ⅴ型工程水厂5 座；新建提水泵站共5 座；新建供水管道1181.90km，其中输水管道总长822.84km，配水管网总长度359.06km。</t>
  </si>
  <si>
    <t>2021-2023</t>
  </si>
  <si>
    <t>2021年度项目于2021年11月25日开工建设以来，共计到位管105.78km，安装105.35km，水池浇筑完成100m³水池、50m³水池、80m³水池，施工进度占计划工程量91.78%。2个片区共计完成投资2484万元。目前，智能水表累计进场900个，到位率71%，实际安装完成560个，累计完成率44%。东山片区的秀水、倮科、红土坡已于8月23日实现通水。</t>
  </si>
  <si>
    <t>新平街道铜厂片区水处理厂占用耕地需重新选址，林地正在手续，影响施工进度</t>
  </si>
  <si>
    <t>目前铜厂片区水厂已调整至2022年度实施，正加快办理林地、土地占用手续，全力推进施工进度。</t>
  </si>
  <si>
    <t>市林草局、市自然资源局</t>
  </si>
  <si>
    <t>州水务局</t>
  </si>
  <si>
    <t>秦文波</t>
  </si>
  <si>
    <t>★文山州传染病医院</t>
  </si>
  <si>
    <t>总投资26200万元，总建筑面积约32586平方米，其中地上建筑面积25878平方米，地下建筑面积6708平方米。建设编制床位300张，其中8间负压病房、5间重症病房。房屋建筑主要包括门诊部、住院部、医技科室、保障系统、行政管理和院内生活等七项设施用房建筑和医疗设备。设备中包括电梯、物流、暖通空调设备、给排水设备、电气设备信息系统等。</t>
  </si>
  <si>
    <t>2020-2022</t>
  </si>
  <si>
    <t>已完成主体结构建设，正进行室内外装修装饰</t>
  </si>
  <si>
    <t>一是污水排放建设。二是项目安全可靠性项目建设。</t>
  </si>
  <si>
    <t>一是污水排放建设。由文山市住房城乡建设局实施集镇污水处理设施及配套管网工程建设项目，拟采取特许经营和BOT模式进行“两污”建设和运营管理，现已完成可研编制工作等前期工作。项目推进缓慢，尚未开工建设。二是项目安全可靠性项目建设。已明确运用东山变电站和河掌变电站两个电站保障医院用电。项目由州人民医院实施双电源建设，现完成可研报告和规划方案，正完善修改实施方案，下一步开展栏标价编制工作。</t>
  </si>
  <si>
    <t>文山市人民政府、州财政局、州卫生健康委、文山市住房城乡建设局、文山市环境保护局、州人民医院、云南文山电力股份公司、</t>
  </si>
  <si>
    <t>州卫生健康委主任</t>
  </si>
  <si>
    <t>州卫生健康委主任
文山市政府
市长</t>
  </si>
  <si>
    <t>田燕</t>
  </si>
  <si>
    <t>盘龙河流域城区段综合治理</t>
  </si>
  <si>
    <t>文山市盘龙河沿岸，起点位于龙潭寨，终点为迷洒村文天公路跨河桥，项目范围内盘龙河现状河道总长 37.7km。拟新建污水处理厂总规模 17 万吨/天（第一污水处理厂 5 万吨/天，第二污水处理厂 12 万吨/天）、老城区雨污分流 730ha、城南片区雨污分流改造面积为 300ha、新建截污干管 66.79km；新建生态河堤43.28km（河道中心长 21.6km）、景观闸 2 座、新建水生态修复水域面积约 18.9万 m 2 ；新建智慧水务系统 1 项；新建市政道路 6.83km；新建滨河景观工程总面积约 642.5 万m2。</t>
  </si>
  <si>
    <t>2021-2030</t>
  </si>
  <si>
    <t>1.管网排查已全部完成，共排查雨污管网715公里，完成管道清淤130公里；2.排查需要管道修复点位约3500个，完成管道修复约200个;3.经排查需实施污染源2385个点位，已实施完成2352个点位；4.需实施管网改造45公里，完成改造33.51公里；5.已完成120个排污口整治；6.四套污水处理一体化设施和7个污水提升泵站已经全部建设安装完毕，已投入使用；7.城北片区截污干管项目已于2022年7月初开工；8.正在开展实施城北340米示范段建设，10KM景观提升工程建设情况。</t>
  </si>
  <si>
    <t>（一）PPP项目入库受政策影响，项目融资难以落实。(二) 房屋和土地征收资金未落实，对污水处理厂和截污干管建设影响较大。</t>
  </si>
  <si>
    <t>一是坚持问题导向，加大排污口整治力度。二是切实推动盘龙河综合治理PPP项目入库，依法依规推进项目建设，同时及时启动PPP项目社会投资人招标工作。</t>
  </si>
  <si>
    <t>财政局</t>
  </si>
  <si>
    <t>文山市住房和城乡建设局</t>
  </si>
  <si>
    <t>七都古镇</t>
  </si>
  <si>
    <t>项目用地：项目总用地面积约1073亩，建设用地约800亩。 建设内容：包括但不限于游客服务中心、活动广场、五星档次的特色精品酒店、历史文化博览馆，非物质文化研习馆、大型活动演绎所、民族医药康养中心、精品民宿栈、特色建筑等具备文山特色、符合文山州文化旅游产业发展布局的相关内容。</t>
  </si>
  <si>
    <t>2021-2026</t>
  </si>
  <si>
    <t>目前项目正在进行一期工程建设，累计投入近百台施工机械设备，施工人员数百人，已完成民族文化展示中心、迎宾广场牌坊及广场、展示区室外景观、星空帐篷房车营地示范区等建设并投入运营使用，2022年10月1日，古镇展示区开街，包括自营大型中餐、重庆朝天门火锅、文山特色小吃集合、古镇餐吧酒吧、肯德基餐厅正式营业，一期项目其他区域的建设正在高速推进中。目前项目正在进行一期工程建设，累计投入近百台施工机械设备，施工人员数百人，已完成民族文化展示中心、迎宾广场牌坊及广场、展示区室外景观、星空帐篷房车营地示范区等建设并投入运营使用，2022年10月1日，古镇展示区开街，包括自营大型中餐、重庆朝天门火锅、文山特色小吃集合、古镇餐吧酒吧、肯德基餐厅正式营业，一期项目其他区域的建设正在高速推进中。</t>
  </si>
  <si>
    <t>1、项目规划道路市政1路、2路建设尚未启动。该项工作文山市政府和企业达成共识，由企业代建，文山市发改局已立项，正在推进设计招标等相关工作，企业也正在进行前期专项研究。2、到目前止还有1502万元文旅产业发展扶持资金未按承诺按时拨付。3项目二期用地成片开发方案已于2022年5月27日经省自然资源厅以云自然资征成〔2022〕70号批准，下步纳入城市批次完善农用地转用及土地征收手续后进行土地的报批。</t>
  </si>
  <si>
    <t>1、公司正与市政府正在合力推进启动市政道路1路、2路的建设；
2、尽快落实扶持资金1502万元的拨付时间。3、按照批复要求文山市政府将全面推进二期项目的征地、拆迁、供地工作；</t>
  </si>
  <si>
    <t>州文旅局局长</t>
  </si>
  <si>
    <t>文山市5G绿色铝产业园项目</t>
  </si>
  <si>
    <t>利用 5G 大带宽、低时延、大连接的特点，通过 5G 赋能 IT、OT、CT智能化应用，结合 5G 定制化网络、MEC、AR/VR/MR、AI 等新技术，从夯实信息通信基础设施入手，建设 5G 核心专网和云网基础设施，通过完善 5G 网络的覆盖和云网基础设施的建设打造新一代 5G+云网融合基础设施底座，打造 5G 绿色铝产业园。完善园区5G网络全覆盖建设、5G定制网建设，支撑:1、打造水电铝5G铝产业智慧示范应用； 2、调度、计划、指标、设备、质量、成本、安全、环保、物流等应用。3、在具体应用过程中，以数据为基础，通过预警、执行和系统的自主学习，实现业务模型的持续优化，建设数字孪生三维工厂，提高生产、运维、培训等管理智能化。4、10类5G特色应用</t>
  </si>
  <si>
    <t xml:space="preserve">完成11个5G基站的规划、设计、选址、建设；建设5G数采、天车改造建设、数字化电解槽智能决策及控制系统研发、智能安全管理系统、智能安全帽场景建设、电解铝智能多功能天车系等应用场景建设。
已经完成室外基站7个、扩容波道2条；配合5G应用场景建设室分系统，完善建设5G定制网MEC、UPF，数字化电解槽智能决策及控制系统研发应用场景建设及其它应用场景建设实施。
</t>
  </si>
  <si>
    <t>州工业和信息化局   局长</t>
  </si>
  <si>
    <t>云南烟叶复烤有限公司文山复烤厂技术改造项目</t>
  </si>
  <si>
    <t>项目规划用地430亩，计划总投资70930万元，其中固定资产投资64910万元。</t>
  </si>
  <si>
    <t>2020-2024</t>
  </si>
  <si>
    <t>场平工作已基本完成，正在准备厂房招投标</t>
  </si>
  <si>
    <t>文山州2022“四个三十”重点建设项目计划表（新开工项目）</t>
  </si>
  <si>
    <t>建设起止
年限</t>
  </si>
  <si>
    <t>计划开工时间</t>
  </si>
  <si>
    <t>是否开工</t>
  </si>
  <si>
    <t>2022年1至11月已完成投资</t>
  </si>
  <si>
    <t>资金缺口额</t>
  </si>
  <si>
    <t>责任单位及责任人</t>
  </si>
  <si>
    <t>文山至蒙自铁路</t>
  </si>
  <si>
    <t>文山州境内段，新建铁路49.54公里。</t>
  </si>
  <si>
    <t>2022-2027</t>
  </si>
  <si>
    <t>否</t>
  </si>
  <si>
    <t>力争2022年末完成项目可研审批和初步设计审批工作，确保2023年完成施工图设计审查等各项工作，全面完成项目征地拆迁，项目全线开工建设。</t>
  </si>
  <si>
    <t>文山段涉及压覆矿业权4户（老君山水厂、蒙自矿冶、东发矿业、文山铝业）。目前，除老君山水厂和东发矿业已签定协议外，蒙自矿冶和文山铝业至今还未签订《同意压覆矿业权协议书》。</t>
  </si>
  <si>
    <t>一是进一步做好协调工作，尽快签定协议；二是加强汇报，尽快获得可研批复，加快推动下步工作。</t>
  </si>
  <si>
    <t>无</t>
  </si>
  <si>
    <t>州铁路筹建办公室</t>
  </si>
  <si>
    <t>文山市人民政府市长</t>
  </si>
  <si>
    <t>州交通局</t>
  </si>
  <si>
    <t>李松涛</t>
  </si>
  <si>
    <t>平坝风电场二期</t>
  </si>
  <si>
    <t>建设总容量96MW风电场</t>
  </si>
  <si>
    <t>2022—2023</t>
  </si>
  <si>
    <t>乡村产业道路林勘报告，需逐级上报至省林草厅，目前林地审批程序较为漫长。</t>
  </si>
  <si>
    <t>500千伏柳井输变电工程</t>
  </si>
  <si>
    <t>新建主变本期2×1000MVA、终期4×1000MVA；500kV出线本期3回、终期8回；220kV出线本期8回、终期16回。</t>
  </si>
  <si>
    <t>2022年5月</t>
  </si>
  <si>
    <t>2022年1月</t>
  </si>
  <si>
    <t>8月30日正式开工建设，进站道路已完成，正在进行变电站站址场平建设。</t>
  </si>
  <si>
    <t>州能源局
局长</t>
  </si>
  <si>
    <t>文山市锁龙桥水库工程</t>
  </si>
  <si>
    <t>中型水库，总库容1437.6万m3。建设内容为：水库枢纽、供水管道。</t>
  </si>
  <si>
    <t>2022年12月-2027年2月</t>
  </si>
  <si>
    <t>2022年12月</t>
  </si>
  <si>
    <t>初设报告已审待批。设计单位正在按专家意见修改报告</t>
  </si>
  <si>
    <t>初步设计未批复。缺乏项目前期费用及建设资金。</t>
  </si>
  <si>
    <t>多渠道筹集资金，请求上级部门配套相应资金。</t>
  </si>
  <si>
    <t>州发改委、州水务局、州财政局</t>
  </si>
  <si>
    <t>州水务局局长</t>
  </si>
  <si>
    <t>文山市大箐水库工程</t>
  </si>
  <si>
    <t>大箐水库大坝为粘土心墙堆石坝，坝高46.60m、坝顶长273m，坝顶宽5m，总库容463.9万m3，为小（1）型水库。 水库枢纽建筑物由拦河坝、溢洪道和和导流泄洪输水放空隧洞组成。</t>
  </si>
  <si>
    <t>2022年12月-2025年4月</t>
  </si>
  <si>
    <t>正在开展用地报批相关工作</t>
  </si>
  <si>
    <t>缺乏项目前期资金及建设资金，项目用地报批手续费用超概算。</t>
  </si>
  <si>
    <t>壹然天街（文山）文旅商业综合体项目</t>
  </si>
  <si>
    <t>打造文山市最现代、最具民族风情、标准最高、集时尚中心、文化中心、娱乐中心、美食中心、儿童中心、休闲中心、五星农贸市场、大型商超和高尚住宅等为一体的现代文旅商业综合体。</t>
  </si>
  <si>
    <t>2022-2024</t>
  </si>
  <si>
    <t>基础开挖。</t>
  </si>
  <si>
    <t>部分土地未获取，州规未通过</t>
  </si>
  <si>
    <t>州住房城乡建设局
局长、州文化和旅游局局长</t>
  </si>
  <si>
    <t>李英杰、田燕</t>
  </si>
  <si>
    <t>文山市20万吨铝扁锭项目</t>
  </si>
  <si>
    <t>项目新建熔铸车间，配置熔炼炉、保温炉、铝扁锭铸机等主体设备，建成形成年产20万吨铝扁锭生产能力。</t>
  </si>
  <si>
    <t>2022-2023</t>
  </si>
  <si>
    <t xml:space="preserve">广西产投集团与云铝股份正在洽谈相关事宜，可研报告已报到中铝股份，待审批。
</t>
  </si>
  <si>
    <t xml:space="preserve">州工业和信息化局   局长 </t>
  </si>
  <si>
    <t>文山三七数字化产地加工中心</t>
  </si>
  <si>
    <t>建设三七初加工生产线，仓储物流中心，中药饮片、颗粒、生物健康品精深加工生产线</t>
  </si>
  <si>
    <t>2022-2025</t>
  </si>
  <si>
    <t>该项目2021年12月13日完成项目备案，2022年2月25日取得土地使用证，项目报批报建所需必备的《文山三七数字化产地加工中心建设项目修建性详细规划》已于6月13日取得市自然资源局批复，人防审查于6月27日完成办理。9月底已完成二次清表和围挡搭建，目前由于项目业主修改规划，相关手续需要从规划设计重新开始办理，新修改的规划文本正在按照专家意见修改完善。</t>
  </si>
  <si>
    <t>文山州2022“四个三十”重点建设项目计划表（前期项目）</t>
  </si>
  <si>
    <t>建设
地点</t>
  </si>
  <si>
    <t>分季度细化工作目标</t>
  </si>
  <si>
    <t>前期工作推进情况</t>
  </si>
  <si>
    <t>主管部门
及负责人</t>
  </si>
  <si>
    <t>★追栗街至德厚（文山绕城）高速公路</t>
  </si>
  <si>
    <t>高速公路49.34公里，路基路面桥隧及沿线附属设施建设。</t>
  </si>
  <si>
    <t>2024-2027</t>
  </si>
  <si>
    <t>2023年</t>
  </si>
  <si>
    <t>开展可研编制工作</t>
  </si>
  <si>
    <t>完成可研编制</t>
  </si>
  <si>
    <t>①《工可报告》情况，2022年1月11日省交通运输厅组织对路线方案现场踏勘，目前编制单位已按意见完善工可报告并送代厅咨询单位审查中。②《社会风险稳定评估报告》，已完成实地走访调查、问卷调查、沿线张贴公示，报告编制已完成初稿。③《用地预审和选址意见书》，建设项目踏勘论证报告正在编制，基本农田补划地块正在核实中。④《立项财务咨询报告》，资料收集已完成。</t>
  </si>
  <si>
    <t>州交通运输局
局长</t>
  </si>
  <si>
    <t>州交通运输局局长
文山市政府市长</t>
  </si>
  <si>
    <t>★文山暮底河水库扩建工程</t>
  </si>
  <si>
    <t>大（二）型水库，库容1.10亿m³，大坝加高17.9米，最大坝高85米，新建茶安输水隧洞，溢洪道，抬高现状输水隧洞、放空洞闸室，新建管理用房，从输水隧洞出口修建两条输水管道，南支长27.62km，北支长52.11km。建设征地面积10641.04亩，淹没搬迁6个村委会（含9个村民小组），搬迁安置人口2088人。</t>
  </si>
  <si>
    <t>2025年3月-2029年9月</t>
  </si>
  <si>
    <t>开展可研报告编制工作、编制《暮底河水库扩建工程规划》</t>
  </si>
  <si>
    <t>开展可行性研究报告编制及水土保持方案报告等专题报告编制工作。</t>
  </si>
  <si>
    <t>可行性研究报告报水规总院审查</t>
  </si>
  <si>
    <t>暮底河水库扩建工程可行性研究报告初稿已于2022年1月完成初稿编制，并于2022年6月28日至29日在云南省水利水电勘测设计院召开暮底河水库扩建工程可行性研究报告水规总院视频咨询会，目前正在按照专家意见修改完善可行性研究报告。</t>
  </si>
  <si>
    <t>1.暮底河水库扩建工程尚未纳入国家“十四五”规划。
2.现状暮底河水库坝址区及淹没区范围多在生态保护红线范围内，大坝加高占地及库区淹没将对生态保护红线形成占用。                          3. 暮底河水库扩建工程涉及永久基本农田2300多亩，主要为淹没区（占1800多亩）。
4.暮底河水库扩建后库容大、供水量较小、投资高，经济评价指标较差。
5.暮底河水库前期工作经费需求大，前期工作资金不足。</t>
  </si>
  <si>
    <t>1.帮助协调将水库扩建工程纳入国家“十四五”项目。2.帮助协调将征地范围土地调出的所涉及的生态红线。3.帮助协调调整基本农田亩；    4.给予前期工作经费支持。</t>
  </si>
  <si>
    <t>省发改委、省水利厅、省自然资源厅、省财政厅</t>
  </si>
  <si>
    <t>州水务局
局长</t>
  </si>
  <si>
    <t>州水务局
局长
文山市政府
市长</t>
  </si>
  <si>
    <t>文山市依格白水库工程</t>
  </si>
  <si>
    <t>依格白水库总库容1124.50万m³由枢纽工程、引水工程及输水管道工程组成。枢纽工程由大坝、溢洪道及输水（导流）隧洞组成，大坝为沥青心墙堆石坝，最大坝高80.6m，坝顶高程1700.5m；</t>
  </si>
  <si>
    <t>2023年12月-2027年4月</t>
  </si>
  <si>
    <t>2023年12月</t>
  </si>
  <si>
    <t>完善可研阶段相关专题报告</t>
  </si>
  <si>
    <t>上报可研阶段相关专题报告</t>
  </si>
  <si>
    <t>力争取得可研阶段前期工作相关批复。</t>
  </si>
  <si>
    <t>正在按专家意见收集水文资料及流量资料</t>
  </si>
  <si>
    <t>项目前期费用及建设经费缺乏；</t>
  </si>
  <si>
    <t>省发改委、省水利厅、省财政厅</t>
  </si>
  <si>
    <t>文山学院迁建项目</t>
  </si>
  <si>
    <t>新征用地2000亩，校舍建设50万平方米及配套基础设施。</t>
  </si>
  <si>
    <t>2021-2025</t>
  </si>
  <si>
    <t>选址</t>
  </si>
  <si>
    <t>可研编制报批、向各级政府及相关部门报告</t>
  </si>
  <si>
    <t>老校区资产盘点</t>
  </si>
  <si>
    <t>规划设计单位的招标</t>
  </si>
  <si>
    <t>完成可研编制，建设方案，土地待批。</t>
  </si>
  <si>
    <t>文山学院</t>
  </si>
  <si>
    <t>文山学院
文山市政府
市长</t>
  </si>
  <si>
    <t>陆波</t>
  </si>
  <si>
    <t>个数</t>
  </si>
  <si>
    <t>计划投资</t>
  </si>
  <si>
    <t>总</t>
  </si>
  <si>
    <t>基础设施</t>
  </si>
  <si>
    <t>社会民生</t>
  </si>
  <si>
    <t>产业发展</t>
  </si>
  <si>
    <t>分县</t>
  </si>
  <si>
    <t>竣工</t>
  </si>
  <si>
    <t>在建</t>
  </si>
  <si>
    <t>新开工</t>
  </si>
  <si>
    <t>前期</t>
  </si>
  <si>
    <t>合计</t>
  </si>
  <si>
    <t>跨县市</t>
  </si>
  <si>
    <t>砚山县</t>
  </si>
  <si>
    <t>西畴县</t>
  </si>
  <si>
    <t>麻栗坡县</t>
  </si>
  <si>
    <t>马关县</t>
  </si>
  <si>
    <t>丘北县</t>
  </si>
  <si>
    <t>广南县</t>
  </si>
  <si>
    <t>富宁县</t>
  </si>
</sst>
</file>

<file path=xl/styles.xml><?xml version="1.0" encoding="utf-8"?>
<styleSheet xmlns="http://schemas.openxmlformats.org/spreadsheetml/2006/main">
  <numFmts count="7">
    <numFmt numFmtId="176" formatCode="0_ "/>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7" formatCode="yyyy&quot;年&quot;m&quot;月&quot;;@"/>
    <numFmt numFmtId="178" formatCode="yyyy/m/d;@"/>
  </numFmts>
  <fonts count="69">
    <font>
      <sz val="10"/>
      <name val="Arial"/>
      <charset val="134"/>
    </font>
    <font>
      <sz val="10"/>
      <name val="宋体"/>
      <charset val="134"/>
    </font>
    <font>
      <b/>
      <sz val="10"/>
      <name val="宋体"/>
      <charset val="134"/>
    </font>
    <font>
      <b/>
      <sz val="10"/>
      <name val="Arial"/>
      <charset val="134"/>
    </font>
    <font>
      <b/>
      <sz val="20"/>
      <name val="Arial"/>
      <charset val="134"/>
    </font>
    <font>
      <sz val="20"/>
      <name val="Arial"/>
      <charset val="134"/>
    </font>
    <font>
      <sz val="20"/>
      <name val="宋体"/>
      <charset val="134"/>
      <scheme val="minor"/>
    </font>
    <font>
      <sz val="20"/>
      <name val="Times New Roman"/>
      <charset val="134"/>
    </font>
    <font>
      <sz val="35"/>
      <name val="方正小标宋_GBK"/>
      <charset val="134"/>
    </font>
    <font>
      <b/>
      <sz val="20"/>
      <name val="宋体"/>
      <charset val="134"/>
      <scheme val="minor"/>
    </font>
    <font>
      <b/>
      <sz val="20"/>
      <name val="宋体"/>
      <charset val="134"/>
    </font>
    <font>
      <sz val="20"/>
      <name val="宋体"/>
      <charset val="134"/>
    </font>
    <font>
      <sz val="18"/>
      <name val="宋体"/>
      <charset val="134"/>
    </font>
    <font>
      <b/>
      <sz val="20"/>
      <name val="Times New Roman"/>
      <charset val="134"/>
    </font>
    <font>
      <sz val="30"/>
      <name val="方正小标宋_GBK"/>
      <charset val="134"/>
    </font>
    <font>
      <sz val="22"/>
      <name val="宋体"/>
      <charset val="134"/>
    </font>
    <font>
      <sz val="18"/>
      <name val="宋体"/>
      <charset val="134"/>
      <scheme val="minor"/>
    </font>
    <font>
      <sz val="36"/>
      <name val="方正小标宋_GBK"/>
      <charset val="134"/>
    </font>
    <font>
      <b/>
      <sz val="22"/>
      <name val="宋体"/>
      <charset val="134"/>
    </font>
    <font>
      <sz val="41"/>
      <name val="方正小标宋_GBK"/>
      <charset val="134"/>
    </font>
    <font>
      <sz val="32"/>
      <name val="方正楷体_GBK"/>
      <charset val="134"/>
    </font>
    <font>
      <sz val="32"/>
      <name val="Times New Roman"/>
      <charset val="134"/>
    </font>
    <font>
      <sz val="22"/>
      <name val="Times New Roman"/>
      <charset val="134"/>
    </font>
    <font>
      <sz val="11"/>
      <color rgb="FF3F3F76"/>
      <name val="宋体"/>
      <charset val="0"/>
      <scheme val="minor"/>
    </font>
    <font>
      <sz val="11"/>
      <color theme="1"/>
      <name val="宋体"/>
      <charset val="134"/>
      <scheme val="minor"/>
    </font>
    <font>
      <b/>
      <sz val="11"/>
      <color theme="3"/>
      <name val="宋体"/>
      <charset val="134"/>
      <scheme val="minor"/>
    </font>
    <font>
      <sz val="11"/>
      <color indexed="9"/>
      <name val="宋体"/>
      <charset val="134"/>
    </font>
    <font>
      <sz val="11"/>
      <color theme="0"/>
      <name val="宋体"/>
      <charset val="0"/>
      <scheme val="minor"/>
    </font>
    <font>
      <sz val="11"/>
      <color rgb="FFFF0000"/>
      <name val="宋体"/>
      <charset val="0"/>
      <scheme val="minor"/>
    </font>
    <font>
      <sz val="11"/>
      <color theme="1"/>
      <name val="宋体"/>
      <charset val="0"/>
      <scheme val="minor"/>
    </font>
    <font>
      <sz val="11"/>
      <color rgb="FF9C0006"/>
      <name val="宋体"/>
      <charset val="0"/>
      <scheme val="minor"/>
    </font>
    <font>
      <sz val="11"/>
      <color indexed="20"/>
      <name val="Tahoma"/>
      <charset val="134"/>
    </font>
    <font>
      <b/>
      <sz val="11"/>
      <color indexed="52"/>
      <name val="宋体"/>
      <charset val="134"/>
    </font>
    <font>
      <sz val="11"/>
      <color indexed="17"/>
      <name val="宋体"/>
      <charset val="134"/>
    </font>
    <font>
      <sz val="12"/>
      <name val="宋体"/>
      <charset val="134"/>
    </font>
    <font>
      <sz val="11"/>
      <color indexed="52"/>
      <name val="宋体"/>
      <charset val="134"/>
    </font>
    <font>
      <b/>
      <sz val="11"/>
      <color indexed="9"/>
      <name val="宋体"/>
      <charset val="134"/>
    </font>
    <font>
      <sz val="11"/>
      <color rgb="FF9C6500"/>
      <name val="宋体"/>
      <charset val="0"/>
      <scheme val="minor"/>
    </font>
    <font>
      <u/>
      <sz val="11"/>
      <color rgb="FF0000FF"/>
      <name val="宋体"/>
      <charset val="0"/>
      <scheme val="minor"/>
    </font>
    <font>
      <u/>
      <sz val="11"/>
      <color rgb="FF80008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indexed="17"/>
      <name val="Tahoma"/>
      <charset val="134"/>
    </font>
    <font>
      <sz val="11"/>
      <color rgb="FF006100"/>
      <name val="宋体"/>
      <charset val="0"/>
      <scheme val="minor"/>
    </font>
    <font>
      <b/>
      <sz val="11"/>
      <color theme="1"/>
      <name val="宋体"/>
      <charset val="0"/>
      <scheme val="minor"/>
    </font>
    <font>
      <sz val="11"/>
      <color indexed="8"/>
      <name val="宋体"/>
      <charset val="134"/>
    </font>
    <font>
      <b/>
      <sz val="11"/>
      <color rgb="FFFA7D00"/>
      <name val="宋体"/>
      <charset val="0"/>
      <scheme val="minor"/>
    </font>
    <font>
      <b/>
      <sz val="11"/>
      <color rgb="FF3F3F3F"/>
      <name val="宋体"/>
      <charset val="0"/>
      <scheme val="minor"/>
    </font>
    <font>
      <sz val="11"/>
      <color indexed="20"/>
      <name val="宋体"/>
      <charset val="134"/>
    </font>
    <font>
      <b/>
      <sz val="11"/>
      <color rgb="FFFFFFFF"/>
      <name val="宋体"/>
      <charset val="0"/>
      <scheme val="minor"/>
    </font>
    <font>
      <b/>
      <sz val="11"/>
      <color indexed="63"/>
      <name val="宋体"/>
      <charset val="134"/>
    </font>
    <font>
      <sz val="12"/>
      <color indexed="17"/>
      <name val="宋体"/>
      <charset val="134"/>
    </font>
    <font>
      <sz val="11"/>
      <color rgb="FFFA7D00"/>
      <name val="宋体"/>
      <charset val="0"/>
      <scheme val="minor"/>
    </font>
    <font>
      <b/>
      <sz val="11"/>
      <color indexed="8"/>
      <name val="宋体"/>
      <charset val="134"/>
    </font>
    <font>
      <sz val="11"/>
      <color indexed="60"/>
      <name val="宋体"/>
      <charset val="134"/>
    </font>
    <font>
      <sz val="11"/>
      <color indexed="62"/>
      <name val="宋体"/>
      <charset val="134"/>
    </font>
    <font>
      <sz val="12"/>
      <name val="Times New Roman"/>
      <charset val="134"/>
    </font>
    <font>
      <sz val="10"/>
      <name val="Helv"/>
      <charset val="134"/>
    </font>
    <font>
      <b/>
      <sz val="10"/>
      <name val="MS Sans Serif"/>
      <charset val="134"/>
    </font>
    <font>
      <i/>
      <sz val="11"/>
      <color indexed="23"/>
      <name val="宋体"/>
      <charset val="134"/>
    </font>
    <font>
      <b/>
      <sz val="13"/>
      <color indexed="56"/>
      <name val="宋体"/>
      <charset val="134"/>
    </font>
    <font>
      <sz val="12"/>
      <color indexed="20"/>
      <name val="宋体"/>
      <charset val="134"/>
    </font>
    <font>
      <b/>
      <sz val="15"/>
      <color indexed="56"/>
      <name val="宋体"/>
      <charset val="134"/>
    </font>
    <font>
      <b/>
      <sz val="11"/>
      <color indexed="56"/>
      <name val="宋体"/>
      <charset val="134"/>
    </font>
    <font>
      <b/>
      <sz val="18"/>
      <color indexed="56"/>
      <name val="宋体"/>
      <charset val="134"/>
    </font>
    <font>
      <sz val="11"/>
      <color indexed="10"/>
      <name val="宋体"/>
      <charset val="134"/>
    </font>
    <font>
      <sz val="22"/>
      <name val="方正楷体_GBK"/>
      <charset val="134"/>
    </font>
  </fonts>
  <fills count="57">
    <fill>
      <patternFill patternType="none"/>
    </fill>
    <fill>
      <patternFill patternType="gray125"/>
    </fill>
    <fill>
      <patternFill patternType="solid">
        <fgColor rgb="FFFFFF00"/>
        <bgColor indexed="64"/>
      </patternFill>
    </fill>
    <fill>
      <patternFill patternType="solid">
        <fgColor rgb="FFFFE699"/>
        <bgColor indexed="64"/>
      </patternFill>
    </fill>
    <fill>
      <patternFill patternType="solid">
        <fgColor rgb="FFFFCC99"/>
        <bgColor indexed="64"/>
      </patternFill>
    </fill>
    <fill>
      <patternFill patternType="solid">
        <fgColor indexed="29"/>
        <bgColor indexed="64"/>
      </patternFill>
    </fill>
    <fill>
      <patternFill patternType="solid">
        <fgColor indexed="26"/>
        <bgColor indexed="64"/>
      </patternFill>
    </fill>
    <fill>
      <patternFill patternType="solid">
        <fgColor theme="8" tint="0.399975585192419"/>
        <bgColor indexed="64"/>
      </patternFill>
    </fill>
    <fill>
      <patternFill patternType="solid">
        <fgColor indexed="36"/>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indexed="45"/>
        <bgColor indexed="64"/>
      </patternFill>
    </fill>
    <fill>
      <patternFill patternType="solid">
        <fgColor theme="8"/>
        <bgColor indexed="64"/>
      </patternFill>
    </fill>
    <fill>
      <patternFill patternType="solid">
        <fgColor theme="6" tint="0.599993896298105"/>
        <bgColor indexed="64"/>
      </patternFill>
    </fill>
    <fill>
      <patternFill patternType="solid">
        <fgColor indexed="22"/>
        <bgColor indexed="64"/>
      </patternFill>
    </fill>
    <fill>
      <patternFill patternType="solid">
        <fgColor indexed="42"/>
        <bgColor indexed="64"/>
      </patternFill>
    </fill>
    <fill>
      <patternFill patternType="solid">
        <fgColor theme="9" tint="0.799981688894314"/>
        <bgColor indexed="64"/>
      </patternFill>
    </fill>
    <fill>
      <patternFill patternType="solid">
        <fgColor indexed="55"/>
        <bgColor indexed="64"/>
      </patternFill>
    </fill>
    <fill>
      <patternFill patternType="solid">
        <fgColor theme="4" tint="0.599993896298105"/>
        <bgColor indexed="64"/>
      </patternFill>
    </fill>
    <fill>
      <patternFill patternType="solid">
        <fgColor rgb="FFFFEB9C"/>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theme="8"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indexed="51"/>
        <bgColor indexed="64"/>
      </patternFill>
    </fill>
    <fill>
      <patternFill patternType="solid">
        <fgColor indexed="57"/>
        <bgColor indexed="64"/>
      </patternFill>
    </fill>
    <fill>
      <patternFill patternType="solid">
        <fgColor theme="5"/>
        <bgColor indexed="64"/>
      </patternFill>
    </fill>
    <fill>
      <patternFill patternType="solid">
        <fgColor indexed="46"/>
        <bgColor indexed="64"/>
      </patternFill>
    </fill>
    <fill>
      <patternFill patternType="solid">
        <fgColor theme="4"/>
        <bgColor indexed="64"/>
      </patternFill>
    </fill>
    <fill>
      <patternFill patternType="solid">
        <fgColor theme="4" tint="0.799981688894314"/>
        <bgColor indexed="64"/>
      </patternFill>
    </fill>
    <fill>
      <patternFill patternType="solid">
        <fgColor indexed="44"/>
        <bgColor indexed="64"/>
      </patternFill>
    </fill>
    <fill>
      <patternFill patternType="solid">
        <fgColor theme="7"/>
        <bgColor indexed="64"/>
      </patternFill>
    </fill>
    <fill>
      <patternFill patternType="solid">
        <fgColor theme="5"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0"/>
        <bgColor indexed="64"/>
      </patternFill>
    </fill>
    <fill>
      <patternFill patternType="solid">
        <fgColor indexed="27"/>
        <bgColor indexed="64"/>
      </patternFill>
    </fill>
    <fill>
      <patternFill patternType="solid">
        <fgColor indexed="47"/>
        <bgColor indexed="64"/>
      </patternFill>
    </fill>
    <fill>
      <patternFill patternType="solid">
        <fgColor indexed="11"/>
        <bgColor indexed="64"/>
      </patternFill>
    </fill>
    <fill>
      <patternFill patternType="solid">
        <fgColor indexed="62"/>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31"/>
        <bgColor indexed="64"/>
      </patternFill>
    </fill>
    <fill>
      <patternFill patternType="solid">
        <fgColor indexed="10"/>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indexed="63"/>
      </left>
      <right style="thin">
        <color indexed="63"/>
      </right>
      <top style="thin">
        <color indexed="63"/>
      </top>
      <bottom style="thin">
        <color indexed="63"/>
      </bottom>
      <diagonal/>
    </border>
    <border>
      <left/>
      <right/>
      <top/>
      <bottom style="double">
        <color rgb="FFFF8001"/>
      </bottom>
      <diagonal/>
    </border>
    <border>
      <left/>
      <right/>
      <top style="thin">
        <color indexed="62"/>
      </top>
      <bottom style="double">
        <color indexed="62"/>
      </bottom>
      <diagonal/>
    </border>
    <border>
      <left/>
      <right/>
      <top/>
      <bottom style="thick">
        <color indexed="22"/>
      </bottom>
      <diagonal/>
    </border>
    <border>
      <left/>
      <right/>
      <top/>
      <bottom style="thick">
        <color indexed="62"/>
      </bottom>
      <diagonal/>
    </border>
    <border>
      <left/>
      <right/>
      <top/>
      <bottom style="medium">
        <color indexed="30"/>
      </bottom>
      <diagonal/>
    </border>
  </borders>
  <cellStyleXfs count="108">
    <xf numFmtId="0" fontId="0" fillId="0" borderId="0"/>
    <xf numFmtId="42" fontId="24" fillId="0" borderId="0" applyFont="0" applyFill="0" applyBorder="0" applyAlignment="0" applyProtection="0">
      <alignment vertical="center"/>
    </xf>
    <xf numFmtId="0" fontId="0" fillId="0" borderId="0">
      <alignment vertical="center"/>
    </xf>
    <xf numFmtId="44" fontId="24" fillId="0" borderId="0" applyFont="0" applyFill="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9" fillId="10" borderId="0" applyNumberFormat="0" applyBorder="0" applyAlignment="0" applyProtection="0">
      <alignment vertical="center"/>
    </xf>
    <xf numFmtId="0" fontId="23" fillId="4" borderId="7" applyNumberFormat="0" applyAlignment="0" applyProtection="0">
      <alignment vertical="center"/>
    </xf>
    <xf numFmtId="41" fontId="24" fillId="0" borderId="0" applyFont="0" applyFill="0" applyBorder="0" applyAlignment="0" applyProtection="0">
      <alignment vertical="center"/>
    </xf>
    <xf numFmtId="0" fontId="30" fillId="11" borderId="0" applyNumberFormat="0" applyBorder="0" applyAlignment="0" applyProtection="0">
      <alignment vertical="center"/>
    </xf>
    <xf numFmtId="0" fontId="31" fillId="12" borderId="0" applyNumberFormat="0" applyBorder="0" applyAlignment="0" applyProtection="0">
      <alignment vertical="center"/>
    </xf>
    <xf numFmtId="0" fontId="29" fillId="14" borderId="0" applyNumberFormat="0" applyBorder="0" applyAlignment="0" applyProtection="0">
      <alignment vertical="center"/>
    </xf>
    <xf numFmtId="0" fontId="32" fillId="15" borderId="10" applyNumberFormat="0" applyAlignment="0" applyProtection="0">
      <alignment vertical="center"/>
    </xf>
    <xf numFmtId="0" fontId="36" fillId="18" borderId="12" applyNumberFormat="0" applyAlignment="0" applyProtection="0">
      <alignment vertical="center"/>
    </xf>
    <xf numFmtId="43" fontId="24" fillId="0" borderId="0" applyFont="0" applyFill="0" applyBorder="0" applyAlignment="0" applyProtection="0">
      <alignment vertical="center"/>
    </xf>
    <xf numFmtId="0" fontId="27" fillId="22" borderId="0" applyNumberFormat="0" applyBorder="0" applyAlignment="0" applyProtection="0">
      <alignment vertical="center"/>
    </xf>
    <xf numFmtId="0" fontId="38" fillId="0" borderId="0" applyNumberFormat="0" applyFill="0" applyBorder="0" applyAlignment="0" applyProtection="0">
      <alignment vertical="center"/>
    </xf>
    <xf numFmtId="9" fontId="24" fillId="0" borderId="0" applyFont="0" applyFill="0" applyBorder="0" applyAlignment="0" applyProtection="0">
      <alignment vertical="center"/>
    </xf>
    <xf numFmtId="0" fontId="39" fillId="0" borderId="0" applyNumberFormat="0" applyFill="0" applyBorder="0" applyAlignment="0" applyProtection="0">
      <alignment vertical="center"/>
    </xf>
    <xf numFmtId="0" fontId="24" fillId="25" borderId="13" applyNumberFormat="0" applyFont="0" applyAlignment="0" applyProtection="0">
      <alignment vertical="center"/>
    </xf>
    <xf numFmtId="0" fontId="27" fillId="26" borderId="0" applyNumberFormat="0" applyBorder="0" applyAlignment="0" applyProtection="0">
      <alignment vertical="center"/>
    </xf>
    <xf numFmtId="0" fontId="2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14" applyNumberFormat="0" applyFill="0" applyAlignment="0" applyProtection="0">
      <alignment vertical="center"/>
    </xf>
    <xf numFmtId="0" fontId="43" fillId="0" borderId="14" applyNumberFormat="0" applyFill="0" applyAlignment="0" applyProtection="0">
      <alignment vertical="center"/>
    </xf>
    <xf numFmtId="0" fontId="25" fillId="0" borderId="8" applyNumberFormat="0" applyFill="0" applyAlignment="0" applyProtection="0">
      <alignment vertical="center"/>
    </xf>
    <xf numFmtId="0" fontId="44" fillId="16" borderId="0" applyNumberFormat="0" applyBorder="0" applyAlignment="0" applyProtection="0">
      <alignment vertical="center"/>
    </xf>
    <xf numFmtId="0" fontId="33" fillId="16" borderId="0" applyNumberFormat="0" applyBorder="0" applyAlignment="0" applyProtection="0">
      <alignment vertical="center"/>
    </xf>
    <xf numFmtId="0" fontId="27" fillId="29" borderId="0" applyNumberFormat="0" applyBorder="0" applyAlignment="0" applyProtection="0">
      <alignment vertical="center"/>
    </xf>
    <xf numFmtId="0" fontId="27" fillId="9" borderId="0" applyNumberFormat="0" applyBorder="0" applyAlignment="0" applyProtection="0">
      <alignment vertical="center"/>
    </xf>
    <xf numFmtId="0" fontId="49" fillId="30" borderId="16" applyNumberFormat="0" applyAlignment="0" applyProtection="0">
      <alignment vertical="center"/>
    </xf>
    <xf numFmtId="0" fontId="47" fillId="31" borderId="0" applyNumberFormat="0" applyBorder="0" applyAlignment="0" applyProtection="0">
      <alignment vertical="center"/>
    </xf>
    <xf numFmtId="0" fontId="48" fillId="30" borderId="7" applyNumberFormat="0" applyAlignment="0" applyProtection="0">
      <alignment vertical="center"/>
    </xf>
    <xf numFmtId="0" fontId="51" fillId="32" borderId="17" applyNumberFormat="0" applyAlignment="0" applyProtection="0">
      <alignment vertical="center"/>
    </xf>
    <xf numFmtId="0" fontId="47" fillId="36" borderId="0" applyNumberFormat="0" applyBorder="0" applyAlignment="0" applyProtection="0">
      <alignment vertical="center"/>
    </xf>
    <xf numFmtId="0" fontId="53" fillId="16" borderId="0" applyNumberFormat="0" applyBorder="0" applyAlignment="0" applyProtection="0">
      <alignment vertical="center"/>
    </xf>
    <xf numFmtId="0" fontId="29" fillId="17" borderId="0" applyNumberFormat="0" applyBorder="0" applyAlignment="0" applyProtection="0">
      <alignment vertical="center"/>
    </xf>
    <xf numFmtId="0" fontId="27" fillId="35" borderId="0" applyNumberFormat="0" applyBorder="0" applyAlignment="0" applyProtection="0">
      <alignment vertical="center"/>
    </xf>
    <xf numFmtId="0" fontId="54" fillId="0" borderId="19" applyNumberFormat="0" applyFill="0" applyAlignment="0" applyProtection="0">
      <alignment vertical="center"/>
    </xf>
    <xf numFmtId="0" fontId="46" fillId="0" borderId="15" applyNumberFormat="0" applyFill="0" applyAlignment="0" applyProtection="0">
      <alignment vertical="center"/>
    </xf>
    <xf numFmtId="0" fontId="50" fillId="12" borderId="0" applyNumberFormat="0" applyBorder="0" applyAlignment="0" applyProtection="0">
      <alignment vertical="center"/>
    </xf>
    <xf numFmtId="0" fontId="34" fillId="0" borderId="0" applyProtection="0"/>
    <xf numFmtId="0" fontId="0" fillId="0" borderId="0"/>
    <xf numFmtId="0" fontId="45" fillId="28" borderId="0" applyNumberFormat="0" applyBorder="0" applyAlignment="0" applyProtection="0">
      <alignment vertical="center"/>
    </xf>
    <xf numFmtId="0" fontId="37" fillId="20" borderId="0" applyNumberFormat="0" applyBorder="0" applyAlignment="0" applyProtection="0">
      <alignment vertical="center"/>
    </xf>
    <xf numFmtId="0" fontId="29" fillId="24" borderId="0" applyNumberFormat="0" applyBorder="0" applyAlignment="0" applyProtection="0">
      <alignment vertical="center"/>
    </xf>
    <xf numFmtId="0" fontId="27" fillId="37" borderId="0" applyNumberFormat="0" applyBorder="0" applyAlignment="0" applyProtection="0">
      <alignment vertical="center"/>
    </xf>
    <xf numFmtId="0" fontId="29" fillId="38" borderId="0" applyNumberFormat="0" applyBorder="0" applyAlignment="0" applyProtection="0">
      <alignment vertical="center"/>
    </xf>
    <xf numFmtId="0" fontId="29" fillId="19" borderId="0" applyNumberFormat="0" applyBorder="0" applyAlignment="0" applyProtection="0">
      <alignment vertical="center"/>
    </xf>
    <xf numFmtId="0" fontId="26" fillId="39" borderId="0" applyNumberFormat="0" applyBorder="0" applyAlignment="0" applyProtection="0">
      <alignment vertical="center"/>
    </xf>
    <xf numFmtId="0" fontId="47" fillId="0" borderId="0">
      <alignment vertical="center"/>
    </xf>
    <xf numFmtId="0" fontId="29" fillId="21" borderId="0" applyNumberFormat="0" applyBorder="0" applyAlignment="0" applyProtection="0">
      <alignment vertical="center"/>
    </xf>
    <xf numFmtId="0" fontId="29" fillId="41" borderId="0" applyNumberFormat="0" applyBorder="0" applyAlignment="0" applyProtection="0">
      <alignment vertical="center"/>
    </xf>
    <xf numFmtId="0" fontId="27" fillId="42" borderId="0" applyNumberFormat="0" applyBorder="0" applyAlignment="0" applyProtection="0">
      <alignment vertical="center"/>
    </xf>
    <xf numFmtId="0" fontId="27" fillId="40" borderId="0" applyNumberFormat="0" applyBorder="0" applyAlignment="0" applyProtection="0">
      <alignment vertical="center"/>
    </xf>
    <xf numFmtId="0" fontId="29" fillId="27" borderId="0" applyNumberFormat="0" applyBorder="0" applyAlignment="0" applyProtection="0">
      <alignment vertical="center"/>
    </xf>
    <xf numFmtId="0" fontId="29" fillId="43" borderId="0" applyNumberFormat="0" applyBorder="0" applyAlignment="0" applyProtection="0">
      <alignment vertical="center"/>
    </xf>
    <xf numFmtId="0" fontId="27" fillId="13" borderId="0" applyNumberFormat="0" applyBorder="0" applyAlignment="0" applyProtection="0">
      <alignment vertical="center"/>
    </xf>
    <xf numFmtId="0" fontId="29" fillId="44" borderId="0" applyNumberFormat="0" applyBorder="0" applyAlignment="0" applyProtection="0">
      <alignment vertical="center"/>
    </xf>
    <xf numFmtId="0" fontId="26" fillId="34" borderId="0" applyNumberFormat="0" applyBorder="0" applyAlignment="0" applyProtection="0">
      <alignment vertical="center"/>
    </xf>
    <xf numFmtId="0" fontId="27" fillId="7" borderId="0" applyNumberFormat="0" applyBorder="0" applyAlignment="0" applyProtection="0">
      <alignment vertical="center"/>
    </xf>
    <xf numFmtId="0" fontId="27" fillId="23" borderId="0" applyNumberFormat="0" applyBorder="0" applyAlignment="0" applyProtection="0">
      <alignment vertical="center"/>
    </xf>
    <xf numFmtId="0" fontId="56" fillId="31" borderId="0" applyNumberFormat="0" applyBorder="0" applyAlignment="0" applyProtection="0">
      <alignment vertical="center"/>
    </xf>
    <xf numFmtId="0" fontId="29" fillId="45" borderId="0" applyNumberFormat="0" applyBorder="0" applyAlignment="0" applyProtection="0">
      <alignment vertical="center"/>
    </xf>
    <xf numFmtId="0" fontId="27" fillId="46" borderId="0" applyNumberFormat="0" applyBorder="0" applyAlignment="0" applyProtection="0">
      <alignment vertical="center"/>
    </xf>
    <xf numFmtId="0" fontId="26" fillId="47" borderId="0" applyNumberFormat="0" applyBorder="0" applyAlignment="0" applyProtection="0">
      <alignment vertical="center"/>
    </xf>
    <xf numFmtId="0" fontId="47" fillId="48" borderId="0" applyNumberFormat="0" applyBorder="0" applyAlignment="0" applyProtection="0">
      <alignment vertical="center"/>
    </xf>
    <xf numFmtId="0" fontId="47" fillId="33" borderId="0" applyNumberFormat="0" applyBorder="0" applyAlignment="0" applyProtection="0">
      <alignment vertical="center"/>
    </xf>
    <xf numFmtId="0" fontId="47" fillId="49" borderId="0" applyNumberFormat="0" applyBorder="0" applyAlignment="0" applyProtection="0">
      <alignment vertical="center"/>
    </xf>
    <xf numFmtId="0" fontId="47" fillId="50" borderId="0" applyNumberFormat="0" applyBorder="0" applyAlignment="0" applyProtection="0">
      <alignment vertical="center"/>
    </xf>
    <xf numFmtId="0" fontId="57" fillId="49" borderId="10" applyNumberFormat="0" applyAlignment="0" applyProtection="0">
      <alignment vertical="center"/>
    </xf>
    <xf numFmtId="0" fontId="47" fillId="6" borderId="0" applyNumberFormat="0" applyBorder="0" applyAlignment="0" applyProtection="0">
      <alignment vertical="center"/>
    </xf>
    <xf numFmtId="0" fontId="47" fillId="5" borderId="0" applyNumberFormat="0" applyBorder="0" applyAlignment="0" applyProtection="0">
      <alignment vertical="center"/>
    </xf>
    <xf numFmtId="0" fontId="58" fillId="0" borderId="0">
      <alignment vertical="center"/>
    </xf>
    <xf numFmtId="0" fontId="47" fillId="39" borderId="0" applyNumberFormat="0" applyBorder="0" applyAlignment="0" applyProtection="0">
      <alignment vertical="center"/>
    </xf>
    <xf numFmtId="0" fontId="47" fillId="12" borderId="0" applyNumberFormat="0" applyBorder="0" applyAlignment="0" applyProtection="0">
      <alignment vertical="center"/>
    </xf>
    <xf numFmtId="0" fontId="52" fillId="15" borderId="18" applyNumberFormat="0" applyAlignment="0" applyProtection="0">
      <alignment vertical="center"/>
    </xf>
    <xf numFmtId="0" fontId="59" fillId="0" borderId="0"/>
    <xf numFmtId="0" fontId="26" fillId="33" borderId="0" applyNumberFormat="0" applyBorder="0" applyAlignment="0" applyProtection="0">
      <alignment vertical="center"/>
    </xf>
    <xf numFmtId="0" fontId="47" fillId="16" borderId="0" applyNumberFormat="0" applyBorder="0" applyAlignment="0" applyProtection="0">
      <alignment vertical="center"/>
    </xf>
    <xf numFmtId="0" fontId="60" fillId="0" borderId="0" applyNumberFormat="0" applyFill="0" applyBorder="0" applyAlignment="0" applyProtection="0"/>
    <xf numFmtId="0" fontId="0" fillId="6" borderId="9" applyNumberFormat="0" applyFont="0" applyAlignment="0" applyProtection="0">
      <alignment vertical="center"/>
    </xf>
    <xf numFmtId="0" fontId="61" fillId="0" borderId="0" applyNumberFormat="0" applyFill="0" applyBorder="0" applyAlignment="0" applyProtection="0">
      <alignment vertical="center"/>
    </xf>
    <xf numFmtId="0" fontId="34" fillId="0" borderId="0" applyProtection="0">
      <alignment vertical="center"/>
    </xf>
    <xf numFmtId="0" fontId="62" fillId="0" borderId="21" applyNumberFormat="0" applyFill="0" applyAlignment="0" applyProtection="0">
      <alignment vertical="center"/>
    </xf>
    <xf numFmtId="0" fontId="63" fillId="12" borderId="0" applyNumberFormat="0" applyBorder="0" applyAlignment="0" applyProtection="0">
      <alignment vertical="center"/>
    </xf>
    <xf numFmtId="0" fontId="35" fillId="0" borderId="11" applyNumberFormat="0" applyFill="0" applyAlignment="0" applyProtection="0">
      <alignment vertical="center"/>
    </xf>
    <xf numFmtId="0" fontId="26" fillId="51" borderId="0" applyNumberFormat="0" applyBorder="0" applyAlignment="0" applyProtection="0">
      <alignment vertical="center"/>
    </xf>
    <xf numFmtId="0" fontId="64" fillId="0" borderId="22" applyNumberFormat="0" applyFill="0" applyAlignment="0" applyProtection="0">
      <alignment vertical="center"/>
    </xf>
    <xf numFmtId="0" fontId="26" fillId="31" borderId="0" applyNumberFormat="0" applyBorder="0" applyAlignment="0" applyProtection="0">
      <alignment vertical="center"/>
    </xf>
    <xf numFmtId="0" fontId="34" fillId="0" borderId="0">
      <alignment vertical="center"/>
    </xf>
    <xf numFmtId="0" fontId="26" fillId="15" borderId="0" applyNumberFormat="0" applyBorder="0" applyAlignment="0" applyProtection="0">
      <alignment vertical="center"/>
    </xf>
    <xf numFmtId="0" fontId="26" fillId="52" borderId="0" applyNumberFormat="0" applyBorder="0" applyAlignment="0" applyProtection="0">
      <alignment vertical="center"/>
    </xf>
    <xf numFmtId="0" fontId="26" fillId="53" borderId="0" applyNumberFormat="0" applyBorder="0" applyAlignment="0" applyProtection="0">
      <alignment vertical="center"/>
    </xf>
    <xf numFmtId="0" fontId="65" fillId="0" borderId="0" applyNumberFormat="0" applyFill="0" applyBorder="0" applyAlignment="0" applyProtection="0">
      <alignment vertical="center"/>
    </xf>
    <xf numFmtId="0" fontId="26" fillId="50" borderId="0" applyNumberFormat="0" applyBorder="0" applyAlignment="0" applyProtection="0">
      <alignment vertical="center"/>
    </xf>
    <xf numFmtId="0" fontId="26" fillId="54" borderId="0" applyNumberFormat="0" applyBorder="0" applyAlignment="0" applyProtection="0">
      <alignment vertical="center"/>
    </xf>
    <xf numFmtId="0" fontId="55" fillId="0" borderId="20" applyNumberFormat="0" applyFill="0" applyAlignment="0" applyProtection="0">
      <alignment vertical="center"/>
    </xf>
    <xf numFmtId="0" fontId="66" fillId="0" borderId="0" applyNumberFormat="0" applyFill="0" applyBorder="0" applyAlignment="0" applyProtection="0">
      <alignment vertical="center"/>
    </xf>
    <xf numFmtId="0" fontId="47" fillId="55" borderId="0" applyNumberFormat="0" applyBorder="0" applyAlignment="0" applyProtection="0">
      <alignment vertical="center"/>
    </xf>
    <xf numFmtId="0" fontId="26" fillId="56" borderId="0" applyNumberFormat="0" applyBorder="0" applyAlignment="0" applyProtection="0">
      <alignment vertical="center"/>
    </xf>
    <xf numFmtId="0" fontId="65" fillId="0" borderId="23" applyNumberFormat="0" applyFill="0" applyAlignment="0" applyProtection="0">
      <alignment vertical="center"/>
    </xf>
    <xf numFmtId="0" fontId="26" fillId="18" borderId="0" applyNumberFormat="0" applyBorder="0" applyAlignment="0" applyProtection="0">
      <alignment vertical="center"/>
    </xf>
    <xf numFmtId="0" fontId="0" fillId="0" borderId="0"/>
    <xf numFmtId="0" fontId="67" fillId="0" borderId="0" applyNumberFormat="0" applyFill="0" applyBorder="0" applyAlignment="0" applyProtection="0">
      <alignment vertical="center"/>
    </xf>
    <xf numFmtId="0" fontId="34" fillId="0" borderId="0"/>
  </cellStyleXfs>
  <cellXfs count="131">
    <xf numFmtId="0" fontId="0" fillId="0" borderId="0" xfId="0" applyFont="1" applyAlignment="1">
      <alignment vertical="center"/>
    </xf>
    <xf numFmtId="0" fontId="0" fillId="0" borderId="0" xfId="0" applyFont="1" applyFill="1" applyBorder="1" applyAlignment="1">
      <alignment vertical="center"/>
    </xf>
    <xf numFmtId="0" fontId="1" fillId="2" borderId="1" xfId="0" applyFont="1" applyFill="1" applyBorder="1" applyAlignment="1">
      <alignment vertical="center"/>
    </xf>
    <xf numFmtId="0" fontId="1"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 xfId="0" applyFont="1" applyFill="1" applyBorder="1" applyAlignment="1">
      <alignment horizontal="center" vertical="center"/>
    </xf>
    <xf numFmtId="0" fontId="0" fillId="0" borderId="0" xfId="0" applyFont="1" applyFill="1" applyBorder="1" applyAlignment="1">
      <alignment horizontal="center" vertical="center"/>
    </xf>
    <xf numFmtId="0" fontId="0" fillId="2" borderId="1" xfId="0" applyFont="1" applyFill="1" applyBorder="1" applyAlignment="1">
      <alignment horizontal="center" vertical="center"/>
    </xf>
    <xf numFmtId="0" fontId="3" fillId="3" borderId="1" xfId="0" applyFont="1" applyFill="1" applyBorder="1" applyAlignment="1">
      <alignment horizontal="center" vertical="center"/>
    </xf>
    <xf numFmtId="0" fontId="2" fillId="2" borderId="1" xfId="0" applyFont="1" applyFill="1" applyBorder="1" applyAlignment="1">
      <alignment horizontal="center"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horizontal="center" vertical="center"/>
    </xf>
    <xf numFmtId="0" fontId="7"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Alignment="1">
      <alignment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6" fillId="0" borderId="0" xfId="0" applyFont="1" applyFill="1" applyBorder="1" applyAlignment="1">
      <alignment horizontal="center" vertical="center"/>
    </xf>
    <xf numFmtId="0" fontId="10" fillId="0" borderId="1" xfId="0"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176" fontId="10" fillId="0" borderId="1" xfId="0" applyNumberFormat="1" applyFont="1" applyFill="1" applyBorder="1" applyAlignment="1">
      <alignment vertical="center" wrapText="1"/>
    </xf>
    <xf numFmtId="0"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left" vertical="center" wrapText="1"/>
    </xf>
    <xf numFmtId="0" fontId="11" fillId="0" borderId="1" xfId="0" applyNumberFormat="1" applyFont="1" applyFill="1" applyBorder="1" applyAlignment="1">
      <alignment vertical="center" wrapText="1"/>
    </xf>
    <xf numFmtId="176"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176" fontId="6"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1" xfId="92" applyNumberFormat="1" applyFont="1" applyFill="1" applyBorder="1" applyAlignment="1">
      <alignment horizontal="left" vertical="center" wrapText="1"/>
    </xf>
    <xf numFmtId="177" fontId="11" fillId="0" borderId="1"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178" fontId="8" fillId="0" borderId="0" xfId="0" applyNumberFormat="1"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176" fontId="11"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left" vertical="center" wrapText="1"/>
    </xf>
    <xf numFmtId="0" fontId="8" fillId="0" borderId="0" xfId="0" applyFont="1" applyFill="1" applyBorder="1" applyAlignment="1">
      <alignment horizontal="left" vertical="center"/>
    </xf>
    <xf numFmtId="0" fontId="6" fillId="0" borderId="0" xfId="0" applyFont="1" applyFill="1" applyBorder="1" applyAlignment="1">
      <alignment horizontal="left" vertical="center"/>
    </xf>
    <xf numFmtId="0" fontId="10" fillId="0" borderId="1" xfId="44" applyFont="1" applyFill="1" applyBorder="1" applyAlignment="1">
      <alignment horizontal="center" vertical="center" wrapText="1"/>
    </xf>
    <xf numFmtId="0" fontId="4" fillId="0" borderId="1" xfId="0" applyFont="1" applyFill="1" applyBorder="1" applyAlignment="1">
      <alignment horizontal="center" vertical="center" wrapText="1"/>
    </xf>
    <xf numFmtId="176" fontId="10"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xf>
    <xf numFmtId="0" fontId="11" fillId="0" borderId="1" xfId="92"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13" fillId="0" borderId="0" xfId="0" applyFont="1" applyFill="1" applyBorder="1" applyAlignment="1">
      <alignment vertical="center"/>
    </xf>
    <xf numFmtId="0" fontId="7" fillId="0" borderId="0" xfId="0" applyFont="1" applyFill="1" applyBorder="1" applyAlignment="1">
      <alignment vertical="center"/>
    </xf>
    <xf numFmtId="0" fontId="12"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13"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horizontal="justify" vertical="center"/>
    </xf>
    <xf numFmtId="178" fontId="7" fillId="0" borderId="0" xfId="0" applyNumberFormat="1" applyFont="1" applyFill="1" applyBorder="1" applyAlignment="1">
      <alignment horizontal="center" vertical="center"/>
    </xf>
    <xf numFmtId="0" fontId="14" fillId="0" borderId="0" xfId="0" applyFont="1" applyFill="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1" xfId="107" applyNumberFormat="1" applyFont="1" applyFill="1" applyBorder="1" applyAlignment="1">
      <alignment horizontal="left" vertical="center" wrapText="1"/>
    </xf>
    <xf numFmtId="178" fontId="10" fillId="0" borderId="0" xfId="0" applyNumberFormat="1" applyFont="1" applyFill="1" applyBorder="1" applyAlignment="1">
      <alignment horizontal="center" vertical="center"/>
    </xf>
    <xf numFmtId="0" fontId="11" fillId="0" borderId="0" xfId="0" applyFont="1" applyFill="1" applyBorder="1" applyAlignment="1">
      <alignment horizontal="right" vertical="center"/>
    </xf>
    <xf numFmtId="178" fontId="10" fillId="0" borderId="1" xfId="0" applyNumberFormat="1" applyFont="1" applyFill="1" applyBorder="1" applyAlignment="1">
      <alignment horizontal="center" vertical="center" wrapText="1"/>
    </xf>
    <xf numFmtId="178" fontId="10" fillId="0" borderId="2" xfId="0" applyNumberFormat="1" applyFont="1" applyFill="1" applyBorder="1" applyAlignment="1">
      <alignment horizontal="center" vertical="center" wrapText="1"/>
    </xf>
    <xf numFmtId="178" fontId="10" fillId="0" borderId="4" xfId="0" applyNumberFormat="1" applyFont="1" applyFill="1" applyBorder="1" applyAlignment="1">
      <alignment horizontal="center" vertical="center" wrapText="1"/>
    </xf>
    <xf numFmtId="57" fontId="11" fillId="0" borderId="1" xfId="0" applyNumberFormat="1" applyFont="1" applyFill="1" applyBorder="1" applyAlignment="1">
      <alignment vertical="center"/>
    </xf>
    <xf numFmtId="57" fontId="11" fillId="0" borderId="1" xfId="0" applyNumberFormat="1" applyFont="1" applyFill="1" applyBorder="1" applyAlignment="1">
      <alignment horizontal="center" vertical="center"/>
    </xf>
    <xf numFmtId="57" fontId="12" fillId="0" borderId="1" xfId="0" applyNumberFormat="1" applyFont="1" applyFill="1" applyBorder="1" applyAlignment="1">
      <alignment horizontal="center" vertical="center" wrapText="1"/>
    </xf>
    <xf numFmtId="57" fontId="11"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left" vertical="center" wrapText="1"/>
    </xf>
    <xf numFmtId="0" fontId="10" fillId="0" borderId="6" xfId="44" applyFont="1" applyFill="1" applyBorder="1" applyAlignment="1">
      <alignment horizontal="center" vertical="center" wrapText="1"/>
    </xf>
    <xf numFmtId="0" fontId="6" fillId="0" borderId="0" xfId="0" applyNumberFormat="1" applyFont="1" applyFill="1" applyAlignment="1">
      <alignment horizontal="center" vertical="center"/>
    </xf>
    <xf numFmtId="0" fontId="11" fillId="0" borderId="0" xfId="0" applyFont="1" applyFill="1" applyBorder="1" applyAlignment="1">
      <alignment vertical="center" wrapText="1"/>
    </xf>
    <xf numFmtId="0" fontId="7" fillId="0" borderId="0" xfId="0" applyFont="1" applyFill="1" applyAlignment="1">
      <alignment horizontal="center" vertical="center" wrapText="1"/>
    </xf>
    <xf numFmtId="0" fontId="13" fillId="0" borderId="0" xfId="0" applyFont="1" applyFill="1" applyAlignment="1">
      <alignment horizontal="center" vertical="center" wrapText="1"/>
    </xf>
    <xf numFmtId="0" fontId="6" fillId="0" borderId="0" xfId="0" applyFont="1" applyFill="1" applyBorder="1" applyAlignment="1">
      <alignment horizontal="center"/>
    </xf>
    <xf numFmtId="0" fontId="6" fillId="0" borderId="0" xfId="0" applyFont="1" applyFill="1" applyBorder="1" applyAlignment="1"/>
    <xf numFmtId="0" fontId="13" fillId="0" borderId="0" xfId="0" applyFont="1" applyFill="1" applyAlignment="1">
      <alignment horizontal="left" vertical="center" wrapText="1"/>
    </xf>
    <xf numFmtId="176" fontId="7" fillId="0" borderId="0" xfId="0" applyNumberFormat="1" applyFont="1" applyFill="1" applyAlignment="1">
      <alignment horizontal="center" vertical="center"/>
    </xf>
    <xf numFmtId="0" fontId="7" fillId="0" borderId="0" xfId="0" applyFont="1" applyFill="1" applyAlignment="1">
      <alignment horizontal="left" vertical="center"/>
    </xf>
    <xf numFmtId="0" fontId="10" fillId="0" borderId="0" xfId="0" applyFont="1" applyFill="1" applyAlignment="1">
      <alignment horizontal="left" vertical="center"/>
    </xf>
    <xf numFmtId="0" fontId="10" fillId="0" borderId="0" xfId="0" applyFont="1" applyFill="1" applyAlignment="1">
      <alignment horizontal="left" vertical="center" wrapText="1"/>
    </xf>
    <xf numFmtId="0" fontId="10" fillId="0" borderId="0" xfId="0" applyFont="1" applyFill="1" applyAlignment="1">
      <alignment horizontal="center" vertical="center"/>
    </xf>
    <xf numFmtId="0" fontId="13" fillId="0" borderId="0" xfId="0" applyFont="1" applyFill="1" applyAlignment="1">
      <alignment horizontal="center" vertical="center"/>
    </xf>
    <xf numFmtId="176" fontId="11" fillId="0" borderId="1" xfId="0" applyNumberFormat="1" applyFont="1" applyFill="1" applyBorder="1" applyAlignment="1">
      <alignment horizontal="justify" vertical="center" wrapText="1"/>
    </xf>
    <xf numFmtId="0" fontId="11" fillId="0" borderId="1" xfId="105" applyNumberFormat="1" applyFont="1" applyFill="1" applyBorder="1" applyAlignment="1">
      <alignment horizontal="left" vertical="center" wrapText="1"/>
    </xf>
    <xf numFmtId="0" fontId="11" fillId="0" borderId="1" xfId="105"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1" fillId="0" borderId="1" xfId="0" applyFont="1" applyFill="1" applyBorder="1" applyAlignment="1">
      <alignment horizontal="justify" vertical="center" wrapText="1"/>
    </xf>
    <xf numFmtId="0" fontId="11" fillId="0" borderId="0" xfId="0" applyFont="1" applyFill="1" applyAlignment="1">
      <alignment horizontal="center" vertical="center"/>
    </xf>
    <xf numFmtId="0" fontId="6" fillId="0" borderId="1" xfId="0" applyFont="1" applyFill="1" applyBorder="1" applyAlignment="1">
      <alignment vertical="center"/>
    </xf>
    <xf numFmtId="0" fontId="16" fillId="0" borderId="0" xfId="0" applyFont="1" applyFill="1" applyBorder="1" applyAlignment="1">
      <alignment horizontal="center"/>
    </xf>
    <xf numFmtId="0" fontId="12" fillId="0" borderId="0" xfId="0" applyFont="1" applyFill="1" applyBorder="1" applyAlignment="1"/>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17" fillId="0" borderId="0" xfId="0" applyFont="1" applyFill="1" applyAlignment="1">
      <alignment horizontal="center" vertical="center"/>
    </xf>
    <xf numFmtId="0" fontId="12" fillId="0" borderId="1" xfId="0" applyNumberFormat="1" applyFont="1" applyFill="1" applyBorder="1" applyAlignment="1">
      <alignment vertical="center" wrapText="1"/>
    </xf>
    <xf numFmtId="176" fontId="12" fillId="0" borderId="1" xfId="0" applyNumberFormat="1" applyFont="1" applyFill="1" applyBorder="1" applyAlignment="1">
      <alignment horizontal="center" vertical="center" wrapText="1"/>
    </xf>
    <xf numFmtId="176" fontId="11" fillId="0" borderId="0"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176" fontId="10" fillId="0" borderId="0" xfId="0" applyNumberFormat="1" applyFont="1" applyFill="1" applyBorder="1" applyAlignment="1">
      <alignment horizontal="left" vertical="center" wrapText="1"/>
    </xf>
    <xf numFmtId="176" fontId="7" fillId="0" borderId="0" xfId="0" applyNumberFormat="1" applyFont="1" applyFill="1" applyBorder="1" applyAlignment="1">
      <alignment horizontal="center" vertical="center"/>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176" fontId="12" fillId="0" borderId="1" xfId="0" applyNumberFormat="1" applyFont="1" applyFill="1" applyBorder="1" applyAlignment="1">
      <alignment horizontal="left" vertical="center" wrapText="1"/>
    </xf>
    <xf numFmtId="176" fontId="11" fillId="0" borderId="0" xfId="0" applyNumberFormat="1" applyFont="1" applyFill="1" applyBorder="1" applyAlignment="1">
      <alignment horizontal="left" vertical="center" wrapText="1"/>
    </xf>
    <xf numFmtId="176" fontId="11" fillId="0" borderId="0" xfId="0" applyNumberFormat="1" applyFont="1" applyFill="1" applyBorder="1" applyAlignment="1">
      <alignment horizontal="justify" vertical="center" wrapText="1"/>
    </xf>
    <xf numFmtId="0" fontId="16" fillId="0" borderId="1" xfId="0" applyFont="1" applyFill="1" applyBorder="1" applyAlignment="1">
      <alignment horizontal="center" vertical="center"/>
    </xf>
    <xf numFmtId="0" fontId="16" fillId="0" borderId="0" xfId="0" applyFont="1" applyFill="1" applyBorder="1" applyAlignment="1">
      <alignment horizontal="center" vertical="center" wrapText="1"/>
    </xf>
    <xf numFmtId="0" fontId="12" fillId="0" borderId="1" xfId="0" applyFont="1" applyFill="1" applyBorder="1" applyAlignment="1">
      <alignment horizontal="center" vertical="center"/>
    </xf>
    <xf numFmtId="0" fontId="19" fillId="0" borderId="0" xfId="0" applyFont="1" applyBorder="1" applyAlignment="1">
      <alignment horizontal="center" vertical="center"/>
    </xf>
    <xf numFmtId="0" fontId="20" fillId="0" borderId="0" xfId="0" applyFont="1" applyBorder="1" applyAlignment="1">
      <alignment horizontal="center" vertical="center" wrapText="1"/>
    </xf>
    <xf numFmtId="0" fontId="21" fillId="0" borderId="0" xfId="0" applyFont="1" applyBorder="1" applyAlignment="1">
      <alignment horizontal="center" vertical="center"/>
    </xf>
    <xf numFmtId="0" fontId="0" fillId="0" borderId="0" xfId="0" applyFont="1" applyBorder="1" applyAlignment="1">
      <alignment vertical="center"/>
    </xf>
    <xf numFmtId="0" fontId="22" fillId="0" borderId="0" xfId="0" applyFont="1" applyBorder="1" applyAlignment="1">
      <alignment horizontal="center" vertical="center" wrapText="1"/>
    </xf>
    <xf numFmtId="0" fontId="22" fillId="0" borderId="0" xfId="0" applyFont="1" applyBorder="1" applyAlignment="1">
      <alignment horizontal="center" vertical="center"/>
    </xf>
  </cellXfs>
  <cellStyles count="108">
    <cellStyle name="常规" xfId="0" builtinId="0"/>
    <cellStyle name="货币[0]" xfId="1" builtinId="7"/>
    <cellStyle name="_ET_STYLE_NoName_00__新开工_3_新开工_前期" xfId="2"/>
    <cellStyle name="货币" xfId="3" builtinId="4"/>
    <cellStyle name="60% - 着色 2" xfId="4"/>
    <cellStyle name="60% - 强调文字颜色 4 3" xfId="5"/>
    <cellStyle name="20% - 强调文字颜色 3" xfId="6" builtinId="38"/>
    <cellStyle name="输入" xfId="7" builtinId="20"/>
    <cellStyle name="千位分隔[0]" xfId="8" builtinId="6"/>
    <cellStyle name="差" xfId="9" builtinId="27"/>
    <cellStyle name="差_新开工_3_新开工_前期_前期" xfId="10"/>
    <cellStyle name="40% - 强调文字颜色 3" xfId="11" builtinId="39"/>
    <cellStyle name="计算 2" xfId="12"/>
    <cellStyle name="检查单元格 2_前期" xfId="13"/>
    <cellStyle name="千位分隔" xfId="14" builtinId="3"/>
    <cellStyle name="60% - 强调文字颜色 3" xfId="15" builtinId="40"/>
    <cellStyle name="超链接" xfId="16" builtinId="8"/>
    <cellStyle name="百分比" xfId="17" builtinId="5"/>
    <cellStyle name="已访问的超链接" xfId="18" builtinId="9"/>
    <cellStyle name="注释" xfId="19" builtinId="10"/>
    <cellStyle name="60% - 强调文字颜色 2" xfId="20" builtinId="36"/>
    <cellStyle name="标题 4" xfId="21" builtinId="19"/>
    <cellStyle name="警告文本" xfId="22" builtinId="11"/>
    <cellStyle name="标题" xfId="23" builtinId="15"/>
    <cellStyle name="解释性文本" xfId="24" builtinId="53"/>
    <cellStyle name="标题 1" xfId="25" builtinId="16"/>
    <cellStyle name="标题 2" xfId="26" builtinId="17"/>
    <cellStyle name="标题 3" xfId="27" builtinId="18"/>
    <cellStyle name="好_前期_3_新开工" xfId="28"/>
    <cellStyle name="好_重点前期_1" xfId="29"/>
    <cellStyle name="60% - 强调文字颜色 1" xfId="30" builtinId="32"/>
    <cellStyle name="60% - 强调文字颜色 4" xfId="31" builtinId="44"/>
    <cellStyle name="输出" xfId="32" builtinId="21"/>
    <cellStyle name="40% - 着色 4" xfId="33"/>
    <cellStyle name="计算" xfId="34" builtinId="22"/>
    <cellStyle name="检查单元格" xfId="35" builtinId="23"/>
    <cellStyle name="40% - 强调文字颜色 4 2" xfId="36"/>
    <cellStyle name="好_新开工_1" xfId="37"/>
    <cellStyle name="20% - 强调文字颜色 6" xfId="38" builtinId="50"/>
    <cellStyle name="强调文字颜色 2" xfId="39" builtinId="33"/>
    <cellStyle name="链接单元格" xfId="40" builtinId="24"/>
    <cellStyle name="汇总" xfId="41" builtinId="25"/>
    <cellStyle name="差_重点前期工作项目计划表_重点前期工作项目计划表" xfId="42"/>
    <cellStyle name="常规 2 13" xfId="43"/>
    <cellStyle name="常规_Sheet2" xfId="44"/>
    <cellStyle name="好" xfId="45" builtinId="26"/>
    <cellStyle name="适中" xfId="46" builtinId="28"/>
    <cellStyle name="20% - 强调文字颜色 5" xfId="47" builtinId="46"/>
    <cellStyle name="强调文字颜色 1" xfId="48" builtinId="29"/>
    <cellStyle name="20% - 强调文字颜色 1" xfId="49" builtinId="30"/>
    <cellStyle name="40% - 强调文字颜色 1" xfId="50" builtinId="31"/>
    <cellStyle name="60% - 着色 1" xfId="51"/>
    <cellStyle name="常规 43" xfId="52"/>
    <cellStyle name="20% - 强调文字颜色 2" xfId="53" builtinId="34"/>
    <cellStyle name="40% - 强调文字颜色 2" xfId="54" builtinId="35"/>
    <cellStyle name="强调文字颜色 3" xfId="55" builtinId="37"/>
    <cellStyle name="强调文字颜色 4" xfId="56" builtinId="41"/>
    <cellStyle name="20% - 强调文字颜色 4" xfId="57" builtinId="42"/>
    <cellStyle name="40% - 强调文字颜色 4" xfId="58" builtinId="43"/>
    <cellStyle name="强调文字颜色 5" xfId="59" builtinId="45"/>
    <cellStyle name="40% - 强调文字颜色 5" xfId="60" builtinId="47"/>
    <cellStyle name="60% - 着色 6 2" xfId="61"/>
    <cellStyle name="60% - 强调文字颜色 5" xfId="62" builtinId="48"/>
    <cellStyle name="强调文字颜色 6" xfId="63" builtinId="49"/>
    <cellStyle name="适中 2" xfId="64"/>
    <cellStyle name="40% - 强调文字颜色 6" xfId="65" builtinId="51"/>
    <cellStyle name="60% - 强调文字颜色 6" xfId="66" builtinId="52"/>
    <cellStyle name="60% - 强调文字颜色 1 2 2" xfId="67"/>
    <cellStyle name="20% - 着色 1_前期" xfId="68"/>
    <cellStyle name="40% - 强调文字颜色 6 2" xfId="69"/>
    <cellStyle name="20% - 着色 3 2" xfId="70"/>
    <cellStyle name="40% - 强调文字颜色 3 2" xfId="71"/>
    <cellStyle name="输入 2" xfId="72"/>
    <cellStyle name="20% - 着色 4" xfId="73"/>
    <cellStyle name="40% - 强调文字颜色 2 3" xfId="74"/>
    <cellStyle name="样式 1_前期" xfId="75"/>
    <cellStyle name="40% - 强调文字颜色 1 3" xfId="76"/>
    <cellStyle name="20% - 强调文字颜色 2 2" xfId="77"/>
    <cellStyle name="输出 2 2" xfId="78"/>
    <cellStyle name="_ET_STYLE_NoName_00__Sheet1 2" xfId="79"/>
    <cellStyle name="着色 4 2" xfId="80"/>
    <cellStyle name="20% - 强调文字颜色 3 2 2" xfId="81"/>
    <cellStyle name="ColLevel_0" xfId="82"/>
    <cellStyle name="注释 4" xfId="83"/>
    <cellStyle name="解释性文本 2" xfId="84"/>
    <cellStyle name="常规 3" xfId="85"/>
    <cellStyle name="标题 2 2" xfId="86"/>
    <cellStyle name="差_新开工_1" xfId="87"/>
    <cellStyle name="链接单元格 2_前期" xfId="88"/>
    <cellStyle name="强调文字颜色 1 2 2" xfId="89"/>
    <cellStyle name="标题 1 2" xfId="90"/>
    <cellStyle name="60% - 着色 4" xfId="91"/>
    <cellStyle name="常规_竣工投产项目计划表" xfId="92"/>
    <cellStyle name="60% - 着色 3 2" xfId="93"/>
    <cellStyle name="着色 1 2" xfId="94"/>
    <cellStyle name="60% - 强调文字颜色 6 2" xfId="95"/>
    <cellStyle name="标题 4 2 2" xfId="96"/>
    <cellStyle name="60% - 强调文字颜色 3 2 2" xfId="97"/>
    <cellStyle name="着色 2" xfId="98"/>
    <cellStyle name="汇总 3" xfId="99"/>
    <cellStyle name="标题 5 2" xfId="100"/>
    <cellStyle name="20% - 强调文字颜色 1 3" xfId="101"/>
    <cellStyle name="强调文字颜色 2 2" xfId="102"/>
    <cellStyle name="标题 3 2_前期" xfId="103"/>
    <cellStyle name="着色 3 2" xfId="104"/>
    <cellStyle name="常规_表一市政" xfId="105"/>
    <cellStyle name="警告文本 3" xfId="106"/>
    <cellStyle name="常规_Sheet1" xfId="107"/>
  </cellStyles>
  <dxfs count="1">
    <dxf>
      <fill>
        <patternFill patternType="solid">
          <bgColor rgb="FFFF9900"/>
        </patternFill>
      </fill>
    </dxf>
  </dxf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00FFFFFF"/>
      <color rgb="00FFD966"/>
      <color rgb="00FFE699"/>
      <color rgb="0092D050"/>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18</xdr:col>
      <xdr:colOff>0</xdr:colOff>
      <xdr:row>5</xdr:row>
      <xdr:rowOff>0</xdr:rowOff>
    </xdr:from>
    <xdr:to>
      <xdr:col>18</xdr:col>
      <xdr:colOff>69215</xdr:colOff>
      <xdr:row>5</xdr:row>
      <xdr:rowOff>612140</xdr:rowOff>
    </xdr:to>
    <xdr:sp>
      <xdr:nvSpPr>
        <xdr:cNvPr id="2"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3"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4"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5"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6"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7"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8"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9"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10"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1"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2"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13"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4"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5"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16"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7"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8"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19"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20"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21"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22"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23"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24"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25"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26"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27"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28"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29"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30"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31"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32"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33"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34"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35"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36"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37"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38"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39"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40"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41"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42"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43"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44"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45"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46"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47"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48"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49"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50"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51"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52"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53"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54"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55"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56"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57"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58"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59"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60"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61"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62"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63"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64"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65"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66"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67"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68"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69"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70"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71"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72"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73"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74"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75"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76"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77"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78"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79"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80"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81"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82"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83"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84"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85"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86"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87"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88"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89"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90"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91"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92"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93"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94"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95"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96"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97"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98"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99"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100"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01"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02"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103"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04"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05"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106"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07"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08"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109"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10"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11"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112"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13"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14"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115"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16"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17"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118"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19"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20"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121"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22"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23"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124"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25"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26"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127"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28"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29"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130"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31"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32"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133"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34"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35"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136"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37"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38"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139"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40"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41"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142"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43"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44"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145"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46"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47"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148"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49"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50"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151"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52"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53"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154"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55"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56"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157"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58"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59"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160"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61"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62"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163"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64"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65"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166"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67"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68"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169"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70"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71"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172"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73"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74"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175"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76"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77"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178"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79"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80"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181"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82"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83"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184"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85"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86"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187"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88"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89"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190"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91"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92"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193"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94"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95"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196"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97"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98"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199"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200"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201"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202"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203"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204"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205"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206"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207"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208"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209"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210"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211"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212"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213"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214"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215"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216"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217"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B10"/>
  <sheetViews>
    <sheetView zoomScale="70" zoomScaleNormal="70" workbookViewId="0">
      <selection activeCell="A3" sqref="A3:B3"/>
    </sheetView>
  </sheetViews>
  <sheetFormatPr defaultColWidth="9" defaultRowHeight="13.2" outlineLevelCol="1"/>
  <cols>
    <col min="1" max="1" width="93.287037037037" customWidth="1"/>
    <col min="2" max="2" width="100.287037037037" customWidth="1"/>
  </cols>
  <sheetData>
    <row r="1" ht="103.5" customHeight="1"/>
    <row r="2" ht="132" customHeight="1" spans="1:2">
      <c r="A2" s="125" t="s">
        <v>0</v>
      </c>
      <c r="B2" s="125"/>
    </row>
    <row r="3" ht="73.5" customHeight="1" spans="1:2">
      <c r="A3" s="126" t="s">
        <v>1</v>
      </c>
      <c r="B3" s="127"/>
    </row>
    <row r="4" ht="305.25" customHeight="1" spans="1:2">
      <c r="A4" s="128"/>
      <c r="B4" s="128"/>
    </row>
    <row r="5" ht="76.5" customHeight="1" spans="1:2">
      <c r="A5" s="129" t="s">
        <v>2</v>
      </c>
      <c r="B5" s="130"/>
    </row>
    <row r="6" spans="1:2">
      <c r="A6" s="128"/>
      <c r="B6" s="128"/>
    </row>
    <row r="7" spans="1:2">
      <c r="A7" s="128"/>
      <c r="B7" s="128"/>
    </row>
    <row r="8" spans="1:2">
      <c r="A8" s="128"/>
      <c r="B8" s="128"/>
    </row>
    <row r="9" spans="1:2">
      <c r="A9" s="128"/>
      <c r="B9" s="128"/>
    </row>
    <row r="10" spans="1:2">
      <c r="A10" s="128"/>
      <c r="B10" s="128"/>
    </row>
  </sheetData>
  <mergeCells count="3">
    <mergeCell ref="A2:B2"/>
    <mergeCell ref="A3:B3"/>
    <mergeCell ref="A5:B5"/>
  </mergeCells>
  <printOptions horizontalCentered="1"/>
  <pageMargins left="0.707638888888889" right="0.707638888888889" top="0.747916666666667" bottom="0.747916666666667" header="0.313888888888889" footer="0.313888888888889"/>
  <pageSetup paperSize="8"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V19"/>
  <sheetViews>
    <sheetView tabSelected="1" view="pageBreakPreview" zoomScale="50" zoomScaleNormal="50" workbookViewId="0">
      <selection activeCell="I6" sqref="I6"/>
    </sheetView>
  </sheetViews>
  <sheetFormatPr defaultColWidth="8.86111111111111" defaultRowHeight="25.2"/>
  <cols>
    <col min="1" max="1" width="9.28703703703704" style="107" customWidth="1"/>
    <col min="2" max="2" width="22.5740740740741" style="108" customWidth="1"/>
    <col min="3" max="3" width="51.1388888888889" style="13" customWidth="1"/>
    <col min="4" max="4" width="16.4259259259259" style="109" customWidth="1"/>
    <col min="5" max="5" width="23.8611111111111" style="109" customWidth="1"/>
    <col min="6" max="6" width="19.1388888888889" style="109" customWidth="1"/>
    <col min="7" max="7" width="19.287037037037" style="109" customWidth="1"/>
    <col min="8" max="8" width="21.4259259259259" style="92" customWidth="1"/>
    <col min="9" max="9" width="21.287037037037" style="109" customWidth="1"/>
    <col min="10" max="11" width="19.1388888888889" style="109" hidden="1" customWidth="1"/>
    <col min="12" max="12" width="16.8611111111111" style="109" hidden="1" customWidth="1"/>
    <col min="13" max="13" width="18.287037037037" style="109" hidden="1" customWidth="1"/>
    <col min="14" max="14" width="15.4259259259259" style="17" customWidth="1"/>
    <col min="15" max="15" width="75.1388888888889" style="107" customWidth="1"/>
    <col min="16" max="16" width="25.4259259259259" style="93" customWidth="1"/>
    <col min="17" max="17" width="22.8611111111111" style="93" customWidth="1"/>
    <col min="18" max="18" width="34" style="93" customWidth="1"/>
    <col min="19" max="19" width="12.5740740740741" style="107" customWidth="1"/>
    <col min="20" max="20" width="15.4259259259259" style="107" customWidth="1"/>
    <col min="21" max="21" width="14.5740740740741" style="109" customWidth="1"/>
    <col min="22" max="16384" width="8.86111111111111" style="107"/>
  </cols>
  <sheetData>
    <row r="1" s="87" customFormat="1" ht="77.25" customHeight="1" spans="1:20">
      <c r="A1" s="110" t="s">
        <v>3</v>
      </c>
      <c r="B1" s="110"/>
      <c r="C1" s="110"/>
      <c r="D1" s="110"/>
      <c r="E1" s="110"/>
      <c r="F1" s="110"/>
      <c r="G1" s="110"/>
      <c r="H1" s="68"/>
      <c r="I1" s="110"/>
      <c r="J1" s="110"/>
      <c r="K1" s="110"/>
      <c r="L1" s="110"/>
      <c r="M1" s="110"/>
      <c r="N1" s="68"/>
      <c r="O1" s="110"/>
      <c r="P1" s="68"/>
      <c r="Q1" s="68"/>
      <c r="R1" s="68"/>
      <c r="S1" s="110"/>
      <c r="T1" s="110"/>
    </row>
    <row r="2" s="17" customFormat="1" ht="56.25" customHeight="1" spans="1:19">
      <c r="A2" s="94" t="s">
        <v>4</v>
      </c>
      <c r="B2" s="95"/>
      <c r="C2" s="94"/>
      <c r="D2" s="96"/>
      <c r="E2" s="96"/>
      <c r="F2" s="97"/>
      <c r="G2" s="97"/>
      <c r="H2" s="97"/>
      <c r="I2" s="97"/>
      <c r="J2" s="97"/>
      <c r="O2" s="93"/>
      <c r="P2" s="93"/>
      <c r="Q2" s="93"/>
      <c r="R2" s="93"/>
      <c r="S2" s="103" t="s">
        <v>5</v>
      </c>
    </row>
    <row r="3" s="88" customFormat="1" ht="55.5" customHeight="1" spans="1:21">
      <c r="A3" s="26" t="s">
        <v>6</v>
      </c>
      <c r="B3" s="26" t="s">
        <v>7</v>
      </c>
      <c r="C3" s="26" t="s">
        <v>8</v>
      </c>
      <c r="D3" s="26" t="s">
        <v>9</v>
      </c>
      <c r="E3" s="26" t="s">
        <v>10</v>
      </c>
      <c r="F3" s="26" t="s">
        <v>11</v>
      </c>
      <c r="G3" s="26" t="s">
        <v>12</v>
      </c>
      <c r="H3" s="45" t="s">
        <v>13</v>
      </c>
      <c r="I3" s="26" t="s">
        <v>14</v>
      </c>
      <c r="J3" s="26" t="s">
        <v>15</v>
      </c>
      <c r="K3" s="26"/>
      <c r="L3" s="26"/>
      <c r="M3" s="26"/>
      <c r="N3" s="45" t="s">
        <v>16</v>
      </c>
      <c r="O3" s="26" t="s">
        <v>17</v>
      </c>
      <c r="P3" s="117" t="s">
        <v>18</v>
      </c>
      <c r="Q3" s="117" t="s">
        <v>19</v>
      </c>
      <c r="R3" s="117" t="s">
        <v>20</v>
      </c>
      <c r="S3" s="54" t="s">
        <v>21</v>
      </c>
      <c r="T3" s="26" t="s">
        <v>22</v>
      </c>
      <c r="U3" s="26" t="s">
        <v>23</v>
      </c>
    </row>
    <row r="4" s="88" customFormat="1" ht="55.5" customHeight="1" spans="1:21">
      <c r="A4" s="26"/>
      <c r="B4" s="26"/>
      <c r="C4" s="26"/>
      <c r="D4" s="26"/>
      <c r="E4" s="26"/>
      <c r="F4" s="26"/>
      <c r="G4" s="26"/>
      <c r="H4" s="47"/>
      <c r="I4" s="26"/>
      <c r="J4" s="26" t="s">
        <v>24</v>
      </c>
      <c r="K4" s="26" t="s">
        <v>25</v>
      </c>
      <c r="L4" s="26" t="s">
        <v>26</v>
      </c>
      <c r="M4" s="26" t="s">
        <v>27</v>
      </c>
      <c r="N4" s="47"/>
      <c r="O4" s="26"/>
      <c r="P4" s="118"/>
      <c r="Q4" s="118"/>
      <c r="R4" s="118"/>
      <c r="S4" s="54"/>
      <c r="T4" s="26"/>
      <c r="U4" s="26"/>
    </row>
    <row r="5" s="17" customFormat="1" ht="56.25" customHeight="1" spans="1:21">
      <c r="A5" s="26" t="s">
        <v>28</v>
      </c>
      <c r="B5" s="28"/>
      <c r="C5" s="33" t="e">
        <f>SUM(#REF!+#REF!+#REF!)</f>
        <v>#REF!</v>
      </c>
      <c r="D5" s="33"/>
      <c r="E5" s="33"/>
      <c r="F5" s="33">
        <f t="shared" ref="F5:I5" si="0">SUM(F6:F7)</f>
        <v>28128</v>
      </c>
      <c r="G5" s="33">
        <f t="shared" si="0"/>
        <v>28128</v>
      </c>
      <c r="H5" s="33">
        <f t="shared" si="0"/>
        <v>30529</v>
      </c>
      <c r="I5" s="33">
        <f t="shared" si="0"/>
        <v>30529</v>
      </c>
      <c r="J5" s="33" t="e">
        <f>SUM(#REF!+#REF!+#REF!)</f>
        <v>#REF!</v>
      </c>
      <c r="K5" s="33" t="e">
        <f>SUM(#REF!+#REF!+#REF!)</f>
        <v>#REF!</v>
      </c>
      <c r="L5" s="33" t="e">
        <f>SUM(#REF!+#REF!+#REF!)</f>
        <v>#REF!</v>
      </c>
      <c r="M5" s="33" t="e">
        <f>SUM(#REF!+#REF!+#REF!)</f>
        <v>#REF!</v>
      </c>
      <c r="N5" s="33">
        <f>SUM(N6:N7)</f>
        <v>0</v>
      </c>
      <c r="O5" s="49"/>
      <c r="P5" s="49"/>
      <c r="Q5" s="49"/>
      <c r="R5" s="49"/>
      <c r="S5" s="33"/>
      <c r="T5" s="33"/>
      <c r="U5" s="33"/>
    </row>
    <row r="6" s="105" customFormat="1" ht="355" customHeight="1" spans="1:22">
      <c r="A6" s="50">
        <v>1</v>
      </c>
      <c r="B6" s="51" t="s">
        <v>29</v>
      </c>
      <c r="C6" s="111" t="s">
        <v>30</v>
      </c>
      <c r="D6" s="50" t="s">
        <v>31</v>
      </c>
      <c r="E6" s="50" t="s">
        <v>32</v>
      </c>
      <c r="F6" s="50">
        <v>10640</v>
      </c>
      <c r="G6" s="50">
        <v>10640</v>
      </c>
      <c r="H6" s="112">
        <v>13000</v>
      </c>
      <c r="I6" s="50">
        <v>13000</v>
      </c>
      <c r="J6" s="50">
        <v>2000</v>
      </c>
      <c r="K6" s="50">
        <v>3000</v>
      </c>
      <c r="L6" s="50">
        <v>3000</v>
      </c>
      <c r="M6" s="50">
        <v>2640</v>
      </c>
      <c r="N6" s="112"/>
      <c r="O6" s="51" t="s">
        <v>33</v>
      </c>
      <c r="P6" s="119"/>
      <c r="Q6" s="119"/>
      <c r="R6" s="119"/>
      <c r="S6" s="50" t="s">
        <v>34</v>
      </c>
      <c r="T6" s="50" t="s">
        <v>35</v>
      </c>
      <c r="U6" s="122" t="s">
        <v>36</v>
      </c>
      <c r="V6" s="123"/>
    </row>
    <row r="7" s="106" customFormat="1" ht="216" customHeight="1" spans="1:21">
      <c r="A7" s="50">
        <v>2</v>
      </c>
      <c r="B7" s="51" t="s">
        <v>37</v>
      </c>
      <c r="C7" s="51" t="s">
        <v>38</v>
      </c>
      <c r="D7" s="50" t="s">
        <v>31</v>
      </c>
      <c r="E7" s="50" t="s">
        <v>32</v>
      </c>
      <c r="F7" s="50">
        <v>17488</v>
      </c>
      <c r="G7" s="50">
        <v>17488</v>
      </c>
      <c r="H7" s="33">
        <v>17529</v>
      </c>
      <c r="I7" s="50">
        <v>17529</v>
      </c>
      <c r="J7" s="50">
        <v>3000</v>
      </c>
      <c r="K7" s="50">
        <v>5000</v>
      </c>
      <c r="L7" s="50">
        <v>4000</v>
      </c>
      <c r="M7" s="50">
        <v>5488</v>
      </c>
      <c r="N7" s="33"/>
      <c r="O7" s="51" t="s">
        <v>33</v>
      </c>
      <c r="P7" s="119"/>
      <c r="Q7" s="119"/>
      <c r="R7" s="119"/>
      <c r="S7" s="50" t="s">
        <v>39</v>
      </c>
      <c r="T7" s="50" t="s">
        <v>35</v>
      </c>
      <c r="U7" s="124" t="s">
        <v>40</v>
      </c>
    </row>
    <row r="8" ht="25.8" spans="5:18">
      <c r="E8" s="8"/>
      <c r="F8" s="8"/>
      <c r="G8" s="8"/>
      <c r="H8" s="113"/>
      <c r="I8" s="8"/>
      <c r="J8" s="8"/>
      <c r="K8" s="8"/>
      <c r="L8" s="8"/>
      <c r="M8" s="8"/>
      <c r="N8" s="113"/>
      <c r="O8" s="1"/>
      <c r="P8" s="120"/>
      <c r="Q8" s="120"/>
      <c r="R8" s="120"/>
    </row>
    <row r="9" ht="25.8" spans="5:18">
      <c r="E9" s="8"/>
      <c r="F9" s="8"/>
      <c r="G9" s="8"/>
      <c r="H9" s="113"/>
      <c r="I9" s="8"/>
      <c r="J9" s="8"/>
      <c r="K9" s="8"/>
      <c r="L9" s="8"/>
      <c r="M9" s="8"/>
      <c r="N9" s="113"/>
      <c r="O9" s="1"/>
      <c r="P9" s="120"/>
      <c r="Q9" s="120"/>
      <c r="R9" s="120"/>
    </row>
    <row r="10" ht="25.8" spans="5:18">
      <c r="E10" s="8"/>
      <c r="F10" s="8"/>
      <c r="G10" s="8"/>
      <c r="H10" s="114"/>
      <c r="I10" s="8"/>
      <c r="J10" s="8"/>
      <c r="K10" s="8"/>
      <c r="L10" s="8"/>
      <c r="M10" s="8"/>
      <c r="N10" s="113"/>
      <c r="O10" s="1"/>
      <c r="P10" s="120"/>
      <c r="Q10" s="120"/>
      <c r="R10" s="120"/>
    </row>
    <row r="11" ht="25.8" spans="5:18">
      <c r="E11" s="8"/>
      <c r="F11" s="8"/>
      <c r="G11" s="8"/>
      <c r="H11" s="113"/>
      <c r="I11" s="8"/>
      <c r="J11" s="8"/>
      <c r="K11" s="8"/>
      <c r="L11" s="8"/>
      <c r="M11" s="8"/>
      <c r="N11" s="113"/>
      <c r="O11" s="1"/>
      <c r="P11" s="120"/>
      <c r="Q11" s="120"/>
      <c r="R11" s="120"/>
    </row>
    <row r="12" ht="25.8" spans="5:18">
      <c r="E12" s="8"/>
      <c r="F12" s="8"/>
      <c r="G12" s="8"/>
      <c r="H12" s="113"/>
      <c r="I12" s="8"/>
      <c r="J12" s="8"/>
      <c r="K12" s="8"/>
      <c r="L12" s="8"/>
      <c r="M12" s="8"/>
      <c r="N12" s="113"/>
      <c r="O12" s="1"/>
      <c r="P12" s="120"/>
      <c r="Q12" s="120"/>
      <c r="R12" s="120"/>
    </row>
    <row r="13" ht="25.8" spans="5:18">
      <c r="E13" s="8"/>
      <c r="F13" s="8"/>
      <c r="G13" s="8"/>
      <c r="H13" s="113"/>
      <c r="I13" s="8"/>
      <c r="J13" s="8"/>
      <c r="K13" s="8"/>
      <c r="L13" s="8"/>
      <c r="M13" s="8"/>
      <c r="N13" s="113"/>
      <c r="O13" s="1"/>
      <c r="P13" s="120"/>
      <c r="Q13" s="120"/>
      <c r="R13" s="120"/>
    </row>
    <row r="14" ht="25.8" spans="5:18">
      <c r="E14" s="8"/>
      <c r="F14" s="8"/>
      <c r="G14" s="8"/>
      <c r="H14" s="113"/>
      <c r="I14" s="8"/>
      <c r="J14" s="8"/>
      <c r="K14" s="8"/>
      <c r="L14" s="8"/>
      <c r="M14" s="8"/>
      <c r="N14" s="113"/>
      <c r="O14" s="1"/>
      <c r="P14" s="121"/>
      <c r="Q14" s="121"/>
      <c r="R14" s="121"/>
    </row>
    <row r="15" ht="25.8" spans="5:18">
      <c r="E15" s="8"/>
      <c r="F15" s="8"/>
      <c r="G15" s="8"/>
      <c r="H15" s="113"/>
      <c r="I15" s="8"/>
      <c r="J15" s="8"/>
      <c r="K15" s="8"/>
      <c r="L15" s="8"/>
      <c r="M15" s="8"/>
      <c r="N15" s="113"/>
      <c r="O15" s="1"/>
      <c r="P15" s="120"/>
      <c r="Q15" s="120"/>
      <c r="R15" s="120"/>
    </row>
    <row r="16" ht="25.8" spans="5:18">
      <c r="E16" s="8"/>
      <c r="F16" s="8"/>
      <c r="G16" s="8"/>
      <c r="H16" s="114"/>
      <c r="I16" s="8"/>
      <c r="J16" s="8"/>
      <c r="K16" s="8"/>
      <c r="L16" s="8"/>
      <c r="M16" s="8"/>
      <c r="N16" s="113"/>
      <c r="O16" s="1"/>
      <c r="P16" s="120"/>
      <c r="Q16" s="120"/>
      <c r="R16" s="120"/>
    </row>
    <row r="17" ht="25.8" spans="5:18">
      <c r="E17" s="8"/>
      <c r="F17" s="8"/>
      <c r="G17" s="8"/>
      <c r="H17" s="115"/>
      <c r="I17" s="8"/>
      <c r="J17" s="8"/>
      <c r="K17" s="8"/>
      <c r="L17" s="8"/>
      <c r="M17" s="8"/>
      <c r="N17" s="115"/>
      <c r="O17" s="1"/>
      <c r="P17" s="115"/>
      <c r="Q17" s="115"/>
      <c r="R17" s="115"/>
    </row>
    <row r="18" spans="5:18">
      <c r="E18" s="8"/>
      <c r="F18" s="8"/>
      <c r="G18" s="8"/>
      <c r="H18" s="116"/>
      <c r="I18" s="8"/>
      <c r="J18" s="8"/>
      <c r="K18" s="8"/>
      <c r="L18" s="8"/>
      <c r="M18" s="8"/>
      <c r="N18" s="15"/>
      <c r="O18" s="1"/>
      <c r="P18" s="65"/>
      <c r="Q18" s="65"/>
      <c r="R18" s="65"/>
    </row>
    <row r="19" spans="5:18">
      <c r="E19" s="8"/>
      <c r="F19" s="8"/>
      <c r="G19" s="8"/>
      <c r="H19" s="116"/>
      <c r="I19" s="8"/>
      <c r="J19" s="8"/>
      <c r="K19" s="8"/>
      <c r="L19" s="8"/>
      <c r="M19" s="8"/>
      <c r="N19" s="15"/>
      <c r="O19" s="1"/>
      <c r="P19" s="65"/>
      <c r="Q19" s="65"/>
      <c r="R19" s="65"/>
    </row>
  </sheetData>
  <mergeCells count="23">
    <mergeCell ref="A1:T1"/>
    <mergeCell ref="A2:C2"/>
    <mergeCell ref="D2:E2"/>
    <mergeCell ref="S2:T2"/>
    <mergeCell ref="J3:M3"/>
    <mergeCell ref="A5:B5"/>
    <mergeCell ref="A3:A4"/>
    <mergeCell ref="B3:B4"/>
    <mergeCell ref="C3:C4"/>
    <mergeCell ref="D3:D4"/>
    <mergeCell ref="E3:E4"/>
    <mergeCell ref="F3:F4"/>
    <mergeCell ref="G3:G4"/>
    <mergeCell ref="H3:H4"/>
    <mergeCell ref="I3:I4"/>
    <mergeCell ref="N3:N4"/>
    <mergeCell ref="O3:O4"/>
    <mergeCell ref="P3:P4"/>
    <mergeCell ref="Q3:Q4"/>
    <mergeCell ref="R3:R4"/>
    <mergeCell ref="S3:S4"/>
    <mergeCell ref="T3:T4"/>
    <mergeCell ref="U3:U4"/>
  </mergeCells>
  <printOptions horizontalCentered="1"/>
  <pageMargins left="0.66875" right="0.432638888888889" top="0.786805555555556" bottom="0.629861111111111" header="0.5" footer="0.393055555555556"/>
  <pageSetup paperSize="8" scale="47" fitToHeight="0" orientation="landscape"/>
  <headerFooter>
    <oddFooter>&amp;C&amp;"宋体"&amp;16第 &amp;P 页，共 &amp;N 页</oddFooter>
  </headerFooter>
  <colBreaks count="1" manualBreakCount="1">
    <brk id="9" max="1048575" man="1"/>
  </colBreak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U12"/>
  <sheetViews>
    <sheetView view="pageBreakPreview" zoomScale="40" zoomScaleNormal="72" workbookViewId="0">
      <pane ySplit="5" topLeftCell="A6" activePane="bottomLeft" state="frozen"/>
      <selection/>
      <selection pane="bottomLeft" activeCell="E8" sqref="E8"/>
    </sheetView>
  </sheetViews>
  <sheetFormatPr defaultColWidth="17.4259259259259" defaultRowHeight="25.2"/>
  <cols>
    <col min="1" max="1" width="12.4259259259259" style="87" customWidth="1"/>
    <col min="2" max="2" width="33.4259259259259" style="91" customWidth="1"/>
    <col min="3" max="3" width="69.287037037037" style="17" customWidth="1"/>
    <col min="4" max="4" width="24.287037037037" style="17" customWidth="1"/>
    <col min="5" max="5" width="23.1388888888889" style="17" customWidth="1"/>
    <col min="6" max="6" width="21.4259259259259" style="92" customWidth="1"/>
    <col min="7" max="7" width="20.1388888888889" style="17" customWidth="1"/>
    <col min="8" max="8" width="21.4259259259259" style="92" customWidth="1"/>
    <col min="9" max="9" width="22.712962962963" style="92" customWidth="1"/>
    <col min="10" max="10" width="14.8611111111111" style="17" hidden="1" customWidth="1"/>
    <col min="11" max="12" width="17" style="17" hidden="1" customWidth="1"/>
    <col min="13" max="13" width="21.1388888888889" style="17" hidden="1" customWidth="1"/>
    <col min="14" max="14" width="21.1388888888889" style="17" customWidth="1"/>
    <col min="15" max="15" width="86.712962962963" style="93" customWidth="1"/>
    <col min="16" max="18" width="38.6111111111111" style="93" customWidth="1"/>
    <col min="19" max="19" width="17.712962962963" style="17" customWidth="1"/>
    <col min="20" max="20" width="27.1388888888889" style="17" customWidth="1"/>
    <col min="21" max="16384" width="17.4259259259259" style="17"/>
  </cols>
  <sheetData>
    <row r="1" s="87" customFormat="1" ht="69.75" customHeight="1" spans="1:20">
      <c r="A1" s="68" t="s">
        <v>41</v>
      </c>
      <c r="B1" s="68"/>
      <c r="C1" s="68"/>
      <c r="D1" s="68"/>
      <c r="E1" s="68"/>
      <c r="F1" s="68"/>
      <c r="G1" s="68"/>
      <c r="H1" s="68"/>
      <c r="I1" s="68"/>
      <c r="J1" s="68"/>
      <c r="K1" s="68"/>
      <c r="L1" s="68"/>
      <c r="M1" s="68"/>
      <c r="N1" s="68"/>
      <c r="O1" s="68"/>
      <c r="P1" s="68"/>
      <c r="Q1" s="68"/>
      <c r="R1" s="68"/>
      <c r="S1" s="68"/>
      <c r="T1" s="68"/>
    </row>
    <row r="2" ht="55.5" customHeight="1" spans="1:19">
      <c r="A2" s="94" t="s">
        <v>42</v>
      </c>
      <c r="B2" s="95"/>
      <c r="C2" s="94"/>
      <c r="D2" s="96" t="s">
        <v>43</v>
      </c>
      <c r="E2" s="96"/>
      <c r="F2" s="97"/>
      <c r="G2" s="97"/>
      <c r="H2" s="97"/>
      <c r="I2" s="97"/>
      <c r="J2" s="97"/>
      <c r="S2" s="103" t="s">
        <v>5</v>
      </c>
    </row>
    <row r="3" s="88" customFormat="1" ht="55.5" customHeight="1" spans="1:21">
      <c r="A3" s="26" t="s">
        <v>6</v>
      </c>
      <c r="B3" s="26" t="s">
        <v>7</v>
      </c>
      <c r="C3" s="26" t="s">
        <v>8</v>
      </c>
      <c r="D3" s="26" t="s">
        <v>9</v>
      </c>
      <c r="E3" s="26" t="s">
        <v>10</v>
      </c>
      <c r="F3" s="26" t="s">
        <v>11</v>
      </c>
      <c r="G3" s="26" t="s">
        <v>12</v>
      </c>
      <c r="H3" s="45" t="s">
        <v>13</v>
      </c>
      <c r="I3" s="26" t="s">
        <v>14</v>
      </c>
      <c r="J3" s="26" t="s">
        <v>15</v>
      </c>
      <c r="K3" s="26"/>
      <c r="L3" s="26"/>
      <c r="M3" s="26"/>
      <c r="N3" s="45" t="s">
        <v>16</v>
      </c>
      <c r="O3" s="26" t="s">
        <v>17</v>
      </c>
      <c r="P3" s="46" t="s">
        <v>18</v>
      </c>
      <c r="Q3" s="46" t="s">
        <v>19</v>
      </c>
      <c r="R3" s="46" t="s">
        <v>20</v>
      </c>
      <c r="S3" s="54" t="s">
        <v>21</v>
      </c>
      <c r="T3" s="54" t="s">
        <v>22</v>
      </c>
      <c r="U3" s="54" t="s">
        <v>23</v>
      </c>
    </row>
    <row r="4" s="88" customFormat="1" ht="55.5" customHeight="1" spans="1:21">
      <c r="A4" s="26"/>
      <c r="B4" s="26"/>
      <c r="C4" s="26"/>
      <c r="D4" s="26"/>
      <c r="E4" s="26"/>
      <c r="F4" s="26"/>
      <c r="G4" s="26"/>
      <c r="H4" s="47"/>
      <c r="I4" s="26"/>
      <c r="J4" s="26" t="s">
        <v>24</v>
      </c>
      <c r="K4" s="26" t="s">
        <v>25</v>
      </c>
      <c r="L4" s="26" t="s">
        <v>26</v>
      </c>
      <c r="M4" s="26" t="s">
        <v>27</v>
      </c>
      <c r="N4" s="47"/>
      <c r="O4" s="26"/>
      <c r="P4" s="48"/>
      <c r="Q4" s="48"/>
      <c r="R4" s="48"/>
      <c r="S4" s="54"/>
      <c r="T4" s="54"/>
      <c r="U4" s="54"/>
    </row>
    <row r="5" ht="55.5" customHeight="1" spans="1:21">
      <c r="A5" s="26" t="s">
        <v>28</v>
      </c>
      <c r="B5" s="28"/>
      <c r="C5" s="33"/>
      <c r="D5" s="33"/>
      <c r="E5" s="33"/>
      <c r="F5" s="33">
        <f t="shared" ref="F5:I5" si="0">SUM(F6:F12)</f>
        <v>1537014</v>
      </c>
      <c r="G5" s="33">
        <f t="shared" si="0"/>
        <v>190825</v>
      </c>
      <c r="H5" s="33">
        <f t="shared" si="0"/>
        <v>474904</v>
      </c>
      <c r="I5" s="33">
        <f t="shared" si="0"/>
        <v>779308</v>
      </c>
      <c r="J5" s="33" t="e">
        <f>SUM(#REF!+#REF!+#REF!)</f>
        <v>#REF!</v>
      </c>
      <c r="K5" s="33" t="e">
        <f>SUM(#REF!+#REF!+#REF!)</f>
        <v>#REF!</v>
      </c>
      <c r="L5" s="33" t="e">
        <f>SUM(#REF!+#REF!+#REF!)</f>
        <v>#REF!</v>
      </c>
      <c r="M5" s="33" t="e">
        <f>SUM(#REF!+#REF!+#REF!)</f>
        <v>#REF!</v>
      </c>
      <c r="N5" s="33">
        <f>SUM(N6:N12)</f>
        <v>0</v>
      </c>
      <c r="O5" s="49"/>
      <c r="P5" s="49"/>
      <c r="Q5" s="49"/>
      <c r="R5" s="49"/>
      <c r="S5" s="33"/>
      <c r="T5" s="33"/>
      <c r="U5" s="33"/>
    </row>
    <row r="6" s="89" customFormat="1" ht="183" customHeight="1" spans="1:21">
      <c r="A6" s="30">
        <v>1</v>
      </c>
      <c r="B6" s="31" t="s">
        <v>44</v>
      </c>
      <c r="C6" s="32" t="s">
        <v>45</v>
      </c>
      <c r="D6" s="30" t="s">
        <v>31</v>
      </c>
      <c r="E6" s="30" t="s">
        <v>46</v>
      </c>
      <c r="F6" s="30">
        <v>69192</v>
      </c>
      <c r="G6" s="30">
        <v>10000</v>
      </c>
      <c r="H6" s="30">
        <v>46441</v>
      </c>
      <c r="I6" s="40">
        <v>62606</v>
      </c>
      <c r="J6" s="30">
        <v>2500</v>
      </c>
      <c r="K6" s="30">
        <v>2500</v>
      </c>
      <c r="L6" s="30">
        <v>2500</v>
      </c>
      <c r="M6" s="30">
        <v>2500</v>
      </c>
      <c r="N6" s="30"/>
      <c r="O6" s="31" t="s">
        <v>47</v>
      </c>
      <c r="P6" s="31" t="s">
        <v>48</v>
      </c>
      <c r="Q6" s="31" t="s">
        <v>49</v>
      </c>
      <c r="R6" s="31" t="s">
        <v>50</v>
      </c>
      <c r="S6" s="30" t="s">
        <v>51</v>
      </c>
      <c r="T6" s="30" t="s">
        <v>52</v>
      </c>
      <c r="U6" s="57" t="s">
        <v>40</v>
      </c>
    </row>
    <row r="7" s="14" customFormat="1" ht="208.5" customHeight="1" spans="1:21">
      <c r="A7" s="30">
        <v>2</v>
      </c>
      <c r="B7" s="41" t="s">
        <v>53</v>
      </c>
      <c r="C7" s="98" t="s">
        <v>54</v>
      </c>
      <c r="D7" s="58" t="s">
        <v>31</v>
      </c>
      <c r="E7" s="40" t="s">
        <v>55</v>
      </c>
      <c r="F7" s="40">
        <v>30799</v>
      </c>
      <c r="G7" s="36">
        <v>22000</v>
      </c>
      <c r="H7" s="40">
        <v>17130</v>
      </c>
      <c r="I7" s="33">
        <v>20637</v>
      </c>
      <c r="J7" s="36">
        <v>2000</v>
      </c>
      <c r="K7" s="36">
        <v>1000</v>
      </c>
      <c r="L7" s="36">
        <v>5000</v>
      </c>
      <c r="M7" s="36" t="e">
        <f>#REF!-J7-K7-L7</f>
        <v>#REF!</v>
      </c>
      <c r="N7" s="36"/>
      <c r="O7" s="102" t="s">
        <v>56</v>
      </c>
      <c r="P7" s="102" t="s">
        <v>57</v>
      </c>
      <c r="Q7" s="102" t="s">
        <v>58</v>
      </c>
      <c r="R7" s="102" t="s">
        <v>59</v>
      </c>
      <c r="S7" s="33" t="s">
        <v>60</v>
      </c>
      <c r="T7" s="33" t="s">
        <v>35</v>
      </c>
      <c r="U7" s="57" t="s">
        <v>61</v>
      </c>
    </row>
    <row r="8" s="14" customFormat="1" ht="409.5" spans="1:21">
      <c r="A8" s="30">
        <v>3</v>
      </c>
      <c r="B8" s="41" t="s">
        <v>62</v>
      </c>
      <c r="C8" s="49" t="s">
        <v>63</v>
      </c>
      <c r="D8" s="33" t="s">
        <v>31</v>
      </c>
      <c r="E8" s="33" t="s">
        <v>64</v>
      </c>
      <c r="F8" s="33">
        <v>30079</v>
      </c>
      <c r="G8" s="33">
        <v>20000</v>
      </c>
      <c r="H8" s="33">
        <v>2028</v>
      </c>
      <c r="I8" s="33">
        <v>21238</v>
      </c>
      <c r="J8" s="33">
        <v>1000</v>
      </c>
      <c r="K8" s="33">
        <v>5000</v>
      </c>
      <c r="L8" s="33">
        <v>10000</v>
      </c>
      <c r="M8" s="33">
        <v>4000</v>
      </c>
      <c r="N8" s="33"/>
      <c r="O8" s="49" t="s">
        <v>65</v>
      </c>
      <c r="P8" s="49" t="s">
        <v>66</v>
      </c>
      <c r="Q8" s="49" t="s">
        <v>67</v>
      </c>
      <c r="R8" s="33" t="s">
        <v>68</v>
      </c>
      <c r="S8" s="40" t="s">
        <v>69</v>
      </c>
      <c r="T8" s="40" t="s">
        <v>70</v>
      </c>
      <c r="U8" s="57" t="s">
        <v>71</v>
      </c>
    </row>
    <row r="9" s="89" customFormat="1" ht="387" customHeight="1" spans="1:21">
      <c r="A9" s="30">
        <v>4</v>
      </c>
      <c r="B9" s="99" t="s">
        <v>72</v>
      </c>
      <c r="C9" s="99" t="s">
        <v>73</v>
      </c>
      <c r="D9" s="100" t="s">
        <v>31</v>
      </c>
      <c r="E9" s="30" t="s">
        <v>74</v>
      </c>
      <c r="F9" s="59">
        <v>710000</v>
      </c>
      <c r="G9" s="30">
        <v>100000</v>
      </c>
      <c r="H9" s="59">
        <v>279969</v>
      </c>
      <c r="I9" s="40">
        <v>500586</v>
      </c>
      <c r="J9" s="30">
        <v>25000</v>
      </c>
      <c r="K9" s="30">
        <v>25000</v>
      </c>
      <c r="L9" s="30">
        <v>25000</v>
      </c>
      <c r="M9" s="30">
        <v>25000</v>
      </c>
      <c r="N9" s="30"/>
      <c r="O9" s="31" t="s">
        <v>75</v>
      </c>
      <c r="P9" s="31" t="s">
        <v>76</v>
      </c>
      <c r="Q9" s="31" t="s">
        <v>77</v>
      </c>
      <c r="R9" s="31" t="s">
        <v>78</v>
      </c>
      <c r="S9" s="30" t="s">
        <v>79</v>
      </c>
      <c r="T9" s="30" t="s">
        <v>52</v>
      </c>
      <c r="U9" s="57" t="s">
        <v>36</v>
      </c>
    </row>
    <row r="10" s="14" customFormat="1" ht="234" customHeight="1" spans="1:21">
      <c r="A10" s="30">
        <v>5</v>
      </c>
      <c r="B10" s="41" t="s">
        <v>80</v>
      </c>
      <c r="C10" s="49" t="s">
        <v>81</v>
      </c>
      <c r="D10" s="33" t="s">
        <v>31</v>
      </c>
      <c r="E10" s="33" t="s">
        <v>82</v>
      </c>
      <c r="F10" s="33">
        <v>600000</v>
      </c>
      <c r="G10" s="101">
        <v>23825</v>
      </c>
      <c r="H10" s="101">
        <v>111109</v>
      </c>
      <c r="I10" s="101">
        <v>111109</v>
      </c>
      <c r="J10" s="101">
        <v>1400</v>
      </c>
      <c r="K10" s="101">
        <v>4055</v>
      </c>
      <c r="L10" s="101">
        <v>8670</v>
      </c>
      <c r="M10" s="101">
        <v>9700</v>
      </c>
      <c r="N10" s="101"/>
      <c r="O10" s="35" t="s">
        <v>83</v>
      </c>
      <c r="P10" s="35" t="s">
        <v>84</v>
      </c>
      <c r="Q10" s="35" t="s">
        <v>85</v>
      </c>
      <c r="R10" s="35"/>
      <c r="S10" s="33" t="s">
        <v>86</v>
      </c>
      <c r="T10" s="30" t="s">
        <v>52</v>
      </c>
      <c r="U10" s="57" t="s">
        <v>71</v>
      </c>
    </row>
    <row r="11" s="90" customFormat="1" ht="408" customHeight="1" spans="1:21">
      <c r="A11" s="30">
        <v>6</v>
      </c>
      <c r="B11" s="40" t="s">
        <v>87</v>
      </c>
      <c r="C11" s="49" t="s">
        <v>88</v>
      </c>
      <c r="D11" s="30" t="s">
        <v>31</v>
      </c>
      <c r="E11" s="30" t="s">
        <v>55</v>
      </c>
      <c r="F11" s="40">
        <v>32034</v>
      </c>
      <c r="G11" s="30">
        <v>10000</v>
      </c>
      <c r="H11" s="40">
        <v>13924</v>
      </c>
      <c r="I11" s="30">
        <v>23437</v>
      </c>
      <c r="J11" s="30">
        <v>2500</v>
      </c>
      <c r="K11" s="30">
        <v>2500</v>
      </c>
      <c r="L11" s="30">
        <v>2500</v>
      </c>
      <c r="M11" s="30">
        <v>2500</v>
      </c>
      <c r="N11" s="30"/>
      <c r="O11" s="31" t="s">
        <v>89</v>
      </c>
      <c r="P11" s="31"/>
      <c r="Q11" s="31"/>
      <c r="R11" s="31"/>
      <c r="S11" s="42" t="s">
        <v>90</v>
      </c>
      <c r="T11" s="30" t="s">
        <v>52</v>
      </c>
      <c r="U11" s="104" t="s">
        <v>40</v>
      </c>
    </row>
    <row r="12" s="89" customFormat="1" ht="106.5" customHeight="1" spans="1:21">
      <c r="A12" s="30">
        <v>7</v>
      </c>
      <c r="B12" s="31" t="s">
        <v>91</v>
      </c>
      <c r="C12" s="31" t="s">
        <v>92</v>
      </c>
      <c r="D12" s="30" t="s">
        <v>31</v>
      </c>
      <c r="E12" s="30" t="s">
        <v>93</v>
      </c>
      <c r="F12" s="30">
        <v>64910</v>
      </c>
      <c r="G12" s="40">
        <v>5000</v>
      </c>
      <c r="H12" s="30">
        <v>4303</v>
      </c>
      <c r="I12" s="30">
        <v>39695</v>
      </c>
      <c r="J12" s="30">
        <v>1000</v>
      </c>
      <c r="K12" s="30">
        <v>1000</v>
      </c>
      <c r="L12" s="30">
        <v>1000</v>
      </c>
      <c r="M12" s="30">
        <v>2000</v>
      </c>
      <c r="N12" s="30"/>
      <c r="O12" s="39" t="s">
        <v>94</v>
      </c>
      <c r="P12" s="39"/>
      <c r="Q12" s="39"/>
      <c r="R12" s="39"/>
      <c r="S12" s="30" t="s">
        <v>90</v>
      </c>
      <c r="T12" s="30" t="s">
        <v>52</v>
      </c>
      <c r="U12" s="104" t="s">
        <v>40</v>
      </c>
    </row>
  </sheetData>
  <mergeCells count="23">
    <mergeCell ref="A1:T1"/>
    <mergeCell ref="A2:C2"/>
    <mergeCell ref="D2:E2"/>
    <mergeCell ref="S2:T2"/>
    <mergeCell ref="J3:M3"/>
    <mergeCell ref="A5:B5"/>
    <mergeCell ref="A3:A4"/>
    <mergeCell ref="B3:B4"/>
    <mergeCell ref="C3:C4"/>
    <mergeCell ref="D3:D4"/>
    <mergeCell ref="E3:E4"/>
    <mergeCell ref="F3:F4"/>
    <mergeCell ref="G3:G4"/>
    <mergeCell ref="H3:H4"/>
    <mergeCell ref="I3:I4"/>
    <mergeCell ref="N3:N4"/>
    <mergeCell ref="O3:O4"/>
    <mergeCell ref="P3:P4"/>
    <mergeCell ref="Q3:Q4"/>
    <mergeCell ref="R3:R4"/>
    <mergeCell ref="S3:S4"/>
    <mergeCell ref="T3:T4"/>
    <mergeCell ref="U3:U4"/>
  </mergeCells>
  <conditionalFormatting sqref="B6">
    <cfRule type="duplicateValues" dxfId="0" priority="2"/>
  </conditionalFormatting>
  <printOptions horizontalCentered="1"/>
  <pageMargins left="0.629861111111111" right="0.428472222222222" top="0.747916666666667" bottom="0.708333333333333" header="0.472222222222222" footer="0.472222222222222"/>
  <pageSetup paperSize="8" scale="25" fitToHeight="0" orientation="landscape" verticalDpi="200"/>
  <headerFooter alignWithMargins="0" scaleWithDoc="0">
    <oddFooter>&amp;C&amp;"宋体"&amp;16第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X13"/>
  <sheetViews>
    <sheetView view="pageBreakPreview" zoomScale="40" zoomScaleNormal="40" workbookViewId="0">
      <pane ySplit="4" topLeftCell="A5" activePane="bottomLeft" state="frozen"/>
      <selection/>
      <selection pane="bottomLeft" activeCell="L11" sqref="L11"/>
    </sheetView>
  </sheetViews>
  <sheetFormatPr defaultColWidth="9" defaultRowHeight="25.2"/>
  <cols>
    <col min="1" max="1" width="10.287037037037" style="64" customWidth="1"/>
    <col min="2" max="2" width="31.1388888888889" style="65" customWidth="1"/>
    <col min="3" max="3" width="45.4259259259259" style="66" customWidth="1"/>
    <col min="4" max="4" width="19.287037037037" style="15" customWidth="1"/>
    <col min="5" max="5" width="17.1388888888889" style="15" customWidth="1"/>
    <col min="6" max="6" width="20.712962962963" style="15" customWidth="1"/>
    <col min="7" max="7" width="18.712962962963" style="15" customWidth="1"/>
    <col min="8" max="11" width="16.8611111111111" style="15" hidden="1" customWidth="1"/>
    <col min="12" max="12" width="22.4907407407407" style="67" customWidth="1"/>
    <col min="13" max="15" width="21" style="67" customWidth="1"/>
    <col min="16" max="16" width="94.8611111111111" style="65" customWidth="1"/>
    <col min="17" max="19" width="44.4444444444444" style="65" customWidth="1"/>
    <col min="20" max="20" width="21" style="65" customWidth="1"/>
    <col min="21" max="21" width="24.287037037037" style="65" customWidth="1"/>
    <col min="22" max="22" width="15.8611111111111" style="61" hidden="1" customWidth="1"/>
    <col min="23" max="23" width="16.4259259259259" style="61" customWidth="1"/>
    <col min="24" max="16384" width="9" style="61"/>
  </cols>
  <sheetData>
    <row r="1" s="60" customFormat="1" ht="69.75" customHeight="1" spans="1:21">
      <c r="A1" s="68" t="s">
        <v>95</v>
      </c>
      <c r="B1" s="68"/>
      <c r="C1" s="68"/>
      <c r="D1" s="68"/>
      <c r="E1" s="68"/>
      <c r="F1" s="68"/>
      <c r="G1" s="68"/>
      <c r="H1" s="68"/>
      <c r="I1" s="68"/>
      <c r="J1" s="68"/>
      <c r="K1" s="68"/>
      <c r="L1" s="68"/>
      <c r="M1" s="68"/>
      <c r="N1" s="68"/>
      <c r="O1" s="68"/>
      <c r="P1" s="68"/>
      <c r="Q1" s="68"/>
      <c r="R1" s="68"/>
      <c r="S1" s="68"/>
      <c r="T1" s="68"/>
      <c r="U1" s="68"/>
    </row>
    <row r="2" s="60" customFormat="1" ht="55.5" customHeight="1" spans="1:21">
      <c r="A2" s="69"/>
      <c r="B2" s="70"/>
      <c r="C2" s="69"/>
      <c r="D2" s="69"/>
      <c r="E2" s="69"/>
      <c r="F2" s="69"/>
      <c r="G2" s="69"/>
      <c r="H2" s="69"/>
      <c r="I2" s="69"/>
      <c r="J2" s="69"/>
      <c r="K2" s="69"/>
      <c r="L2" s="74"/>
      <c r="M2" s="74"/>
      <c r="N2" s="74"/>
      <c r="O2" s="74"/>
      <c r="P2" s="75"/>
      <c r="Q2" s="75"/>
      <c r="R2" s="75"/>
      <c r="S2" s="75"/>
      <c r="T2" s="75"/>
      <c r="U2" s="75"/>
    </row>
    <row r="3" ht="55.5" customHeight="1" spans="1:23">
      <c r="A3" s="26" t="s">
        <v>6</v>
      </c>
      <c r="B3" s="26" t="s">
        <v>7</v>
      </c>
      <c r="C3" s="26" t="s">
        <v>8</v>
      </c>
      <c r="D3" s="26" t="s">
        <v>9</v>
      </c>
      <c r="E3" s="26" t="s">
        <v>96</v>
      </c>
      <c r="F3" s="27" t="s">
        <v>11</v>
      </c>
      <c r="G3" s="26" t="s">
        <v>12</v>
      </c>
      <c r="H3" s="26" t="s">
        <v>15</v>
      </c>
      <c r="I3" s="26"/>
      <c r="J3" s="26"/>
      <c r="K3" s="26"/>
      <c r="L3" s="76" t="s">
        <v>97</v>
      </c>
      <c r="M3" s="77" t="s">
        <v>98</v>
      </c>
      <c r="N3" s="77" t="s">
        <v>99</v>
      </c>
      <c r="O3" s="26" t="s">
        <v>100</v>
      </c>
      <c r="P3" s="26" t="s">
        <v>17</v>
      </c>
      <c r="Q3" s="26" t="s">
        <v>18</v>
      </c>
      <c r="R3" s="26" t="s">
        <v>19</v>
      </c>
      <c r="S3" s="26" t="s">
        <v>20</v>
      </c>
      <c r="T3" s="54" t="s">
        <v>21</v>
      </c>
      <c r="U3" s="54" t="s">
        <v>101</v>
      </c>
      <c r="V3" s="84" t="s">
        <v>101</v>
      </c>
      <c r="W3" s="54" t="s">
        <v>23</v>
      </c>
    </row>
    <row r="4" ht="55.5" customHeight="1" spans="1:23">
      <c r="A4" s="26"/>
      <c r="B4" s="26"/>
      <c r="C4" s="26"/>
      <c r="D4" s="26"/>
      <c r="E4" s="26"/>
      <c r="F4" s="27"/>
      <c r="G4" s="26"/>
      <c r="H4" s="26" t="s">
        <v>24</v>
      </c>
      <c r="I4" s="26" t="s">
        <v>25</v>
      </c>
      <c r="J4" s="26" t="s">
        <v>26</v>
      </c>
      <c r="K4" s="26" t="s">
        <v>27</v>
      </c>
      <c r="L4" s="76"/>
      <c r="M4" s="78"/>
      <c r="N4" s="78"/>
      <c r="O4" s="26"/>
      <c r="P4" s="26"/>
      <c r="Q4" s="26"/>
      <c r="R4" s="26"/>
      <c r="S4" s="26"/>
      <c r="T4" s="54"/>
      <c r="U4" s="54"/>
      <c r="V4" s="84"/>
      <c r="W4" s="54"/>
    </row>
    <row r="5" ht="88" customHeight="1" spans="1:23">
      <c r="A5" s="26" t="s">
        <v>28</v>
      </c>
      <c r="B5" s="28"/>
      <c r="C5" s="27"/>
      <c r="D5" s="29"/>
      <c r="E5" s="29"/>
      <c r="F5" s="27">
        <f>SUM(F6:F13)</f>
        <v>1228891.83</v>
      </c>
      <c r="G5" s="27">
        <f>SUM(G6:G13)</f>
        <v>170000</v>
      </c>
      <c r="H5" s="27" t="e">
        <f>SUM(#REF!+#REF!+#REF!)</f>
        <v>#REF!</v>
      </c>
      <c r="I5" s="27" t="e">
        <f>SUM(#REF!+#REF!+#REF!)</f>
        <v>#REF!</v>
      </c>
      <c r="J5" s="27" t="e">
        <f>SUM(#REF!+#REF!+#REF!)</f>
        <v>#REF!</v>
      </c>
      <c r="K5" s="27" t="e">
        <f>SUM(#REF!+#REF!+#REF!)</f>
        <v>#REF!</v>
      </c>
      <c r="L5" s="27"/>
      <c r="M5" s="27"/>
      <c r="N5" s="27">
        <f>SUM(N6:N13)</f>
        <v>53784</v>
      </c>
      <c r="O5" s="27">
        <f>SUM(O6:O13)</f>
        <v>72723.95</v>
      </c>
      <c r="P5" s="56"/>
      <c r="Q5" s="56"/>
      <c r="R5" s="56"/>
      <c r="S5" s="56"/>
      <c r="T5" s="27"/>
      <c r="U5" s="27"/>
      <c r="W5" s="27"/>
    </row>
    <row r="6" s="14" customFormat="1" ht="255" customHeight="1" spans="1:23">
      <c r="A6" s="30">
        <v>1</v>
      </c>
      <c r="B6" s="31" t="s">
        <v>102</v>
      </c>
      <c r="C6" s="33" t="s">
        <v>103</v>
      </c>
      <c r="D6" s="33" t="s">
        <v>31</v>
      </c>
      <c r="E6" s="33" t="s">
        <v>104</v>
      </c>
      <c r="F6" s="33">
        <v>683622.88</v>
      </c>
      <c r="G6" s="33">
        <v>20000</v>
      </c>
      <c r="H6" s="33">
        <v>0</v>
      </c>
      <c r="I6" s="33">
        <v>0</v>
      </c>
      <c r="J6" s="33">
        <v>0</v>
      </c>
      <c r="K6" s="33">
        <v>20000</v>
      </c>
      <c r="L6" s="42">
        <v>44866</v>
      </c>
      <c r="M6" s="42" t="s">
        <v>105</v>
      </c>
      <c r="N6" s="34">
        <v>0</v>
      </c>
      <c r="O6" s="42"/>
      <c r="P6" s="49" t="s">
        <v>106</v>
      </c>
      <c r="Q6" s="33" t="s">
        <v>107</v>
      </c>
      <c r="R6" s="33" t="s">
        <v>108</v>
      </c>
      <c r="S6" s="33" t="s">
        <v>109</v>
      </c>
      <c r="T6" s="33" t="s">
        <v>110</v>
      </c>
      <c r="U6" s="33" t="s">
        <v>111</v>
      </c>
      <c r="V6" s="85" t="s">
        <v>112</v>
      </c>
      <c r="W6" s="57" t="s">
        <v>113</v>
      </c>
    </row>
    <row r="7" s="61" customFormat="1" ht="183" customHeight="1" spans="1:23">
      <c r="A7" s="30">
        <v>2</v>
      </c>
      <c r="B7" s="31" t="s">
        <v>114</v>
      </c>
      <c r="C7" s="31" t="s">
        <v>115</v>
      </c>
      <c r="D7" s="30" t="s">
        <v>31</v>
      </c>
      <c r="E7" s="30" t="s">
        <v>116</v>
      </c>
      <c r="F7" s="30">
        <v>68411</v>
      </c>
      <c r="G7" s="30">
        <v>3000</v>
      </c>
      <c r="H7" s="30">
        <v>0</v>
      </c>
      <c r="I7" s="30">
        <v>0</v>
      </c>
      <c r="J7" s="30">
        <v>0</v>
      </c>
      <c r="K7" s="30">
        <v>3000</v>
      </c>
      <c r="L7" s="79">
        <v>44866</v>
      </c>
      <c r="M7" s="80">
        <v>44713</v>
      </c>
      <c r="N7" s="30">
        <v>18711</v>
      </c>
      <c r="O7" s="79"/>
      <c r="P7" s="31" t="s">
        <v>47</v>
      </c>
      <c r="Q7" s="31" t="s">
        <v>117</v>
      </c>
      <c r="R7" s="31" t="s">
        <v>49</v>
      </c>
      <c r="S7" s="31" t="s">
        <v>50</v>
      </c>
      <c r="T7" s="30" t="s">
        <v>51</v>
      </c>
      <c r="U7" s="30" t="s">
        <v>52</v>
      </c>
      <c r="V7" s="86"/>
      <c r="W7" s="59" t="s">
        <v>40</v>
      </c>
    </row>
    <row r="8" s="14" customFormat="1" ht="157.5" customHeight="1" spans="1:24">
      <c r="A8" s="30">
        <v>3</v>
      </c>
      <c r="B8" s="41" t="s">
        <v>118</v>
      </c>
      <c r="C8" s="41" t="s">
        <v>119</v>
      </c>
      <c r="D8" s="58" t="s">
        <v>31</v>
      </c>
      <c r="E8" s="30" t="s">
        <v>116</v>
      </c>
      <c r="F8" s="33">
        <v>134134</v>
      </c>
      <c r="G8" s="33">
        <v>26000</v>
      </c>
      <c r="H8" s="33">
        <v>0</v>
      </c>
      <c r="I8" s="33">
        <v>2000</v>
      </c>
      <c r="J8" s="33">
        <v>4000</v>
      </c>
      <c r="K8" s="33">
        <v>20000</v>
      </c>
      <c r="L8" s="34" t="s">
        <v>120</v>
      </c>
      <c r="M8" s="34" t="s">
        <v>121</v>
      </c>
      <c r="N8" s="30">
        <v>6300</v>
      </c>
      <c r="O8" s="34"/>
      <c r="P8" s="49" t="s">
        <v>122</v>
      </c>
      <c r="Q8" s="49" t="s">
        <v>109</v>
      </c>
      <c r="R8" s="49" t="s">
        <v>109</v>
      </c>
      <c r="S8" s="49" t="s">
        <v>109</v>
      </c>
      <c r="T8" s="33" t="s">
        <v>123</v>
      </c>
      <c r="U8" s="30" t="s">
        <v>52</v>
      </c>
      <c r="W8" s="59" t="s">
        <v>40</v>
      </c>
      <c r="X8" s="25"/>
    </row>
    <row r="9" s="62" customFormat="1" ht="120" customHeight="1" spans="1:23">
      <c r="A9" s="30">
        <v>4</v>
      </c>
      <c r="B9" s="51" t="s">
        <v>124</v>
      </c>
      <c r="C9" s="51" t="s">
        <v>125</v>
      </c>
      <c r="D9" s="50" t="s">
        <v>31</v>
      </c>
      <c r="E9" s="50" t="s">
        <v>126</v>
      </c>
      <c r="F9" s="50">
        <v>53969.45</v>
      </c>
      <c r="G9" s="50">
        <v>3000</v>
      </c>
      <c r="H9" s="50">
        <v>0</v>
      </c>
      <c r="I9" s="50">
        <v>0</v>
      </c>
      <c r="J9" s="50">
        <v>0</v>
      </c>
      <c r="K9" s="50">
        <v>3000</v>
      </c>
      <c r="L9" s="81">
        <v>44925</v>
      </c>
      <c r="M9" s="34" t="s">
        <v>127</v>
      </c>
      <c r="N9" s="30">
        <v>0</v>
      </c>
      <c r="O9" s="50">
        <v>53969.45</v>
      </c>
      <c r="P9" s="51" t="s">
        <v>128</v>
      </c>
      <c r="Q9" s="51" t="s">
        <v>129</v>
      </c>
      <c r="R9" s="51" t="s">
        <v>130</v>
      </c>
      <c r="S9" s="50" t="s">
        <v>131</v>
      </c>
      <c r="T9" s="71" t="s">
        <v>132</v>
      </c>
      <c r="U9" s="51" t="s">
        <v>52</v>
      </c>
      <c r="W9" s="72" t="s">
        <v>61</v>
      </c>
    </row>
    <row r="10" s="62" customFormat="1" ht="187.5" customHeight="1" spans="1:23">
      <c r="A10" s="30">
        <v>5</v>
      </c>
      <c r="B10" s="71" t="s">
        <v>133</v>
      </c>
      <c r="C10" s="71" t="s">
        <v>134</v>
      </c>
      <c r="D10" s="50" t="s">
        <v>31</v>
      </c>
      <c r="E10" s="72" t="s">
        <v>135</v>
      </c>
      <c r="F10" s="50">
        <v>18754.5</v>
      </c>
      <c r="G10" s="50">
        <v>2000</v>
      </c>
      <c r="H10" s="50">
        <v>0</v>
      </c>
      <c r="I10" s="50">
        <v>0</v>
      </c>
      <c r="J10" s="50">
        <v>0</v>
      </c>
      <c r="K10" s="50">
        <v>2000</v>
      </c>
      <c r="L10" s="81">
        <v>44925</v>
      </c>
      <c r="M10" s="34" t="s">
        <v>105</v>
      </c>
      <c r="N10" s="30">
        <v>0</v>
      </c>
      <c r="O10" s="50">
        <v>18754.5</v>
      </c>
      <c r="P10" s="51" t="s">
        <v>136</v>
      </c>
      <c r="Q10" s="51" t="s">
        <v>137</v>
      </c>
      <c r="R10" s="51" t="s">
        <v>130</v>
      </c>
      <c r="S10" s="50" t="s">
        <v>131</v>
      </c>
      <c r="T10" s="71" t="s">
        <v>132</v>
      </c>
      <c r="U10" s="51" t="s">
        <v>52</v>
      </c>
      <c r="W10" s="72" t="s">
        <v>61</v>
      </c>
    </row>
    <row r="11" s="62" customFormat="1" ht="187.5" customHeight="1" spans="1:23">
      <c r="A11" s="30">
        <v>6</v>
      </c>
      <c r="B11" s="51" t="s">
        <v>138</v>
      </c>
      <c r="C11" s="73" t="s">
        <v>139</v>
      </c>
      <c r="D11" s="50" t="s">
        <v>31</v>
      </c>
      <c r="E11" s="50" t="s">
        <v>140</v>
      </c>
      <c r="F11" s="50">
        <v>200000</v>
      </c>
      <c r="G11" s="50">
        <v>100000</v>
      </c>
      <c r="H11" s="50">
        <v>0</v>
      </c>
      <c r="I11" s="50">
        <v>20000</v>
      </c>
      <c r="J11" s="50">
        <v>40000</v>
      </c>
      <c r="K11" s="50">
        <v>40000</v>
      </c>
      <c r="L11" s="81">
        <v>44682</v>
      </c>
      <c r="M11" s="81">
        <v>44621</v>
      </c>
      <c r="N11" s="50">
        <v>26473</v>
      </c>
      <c r="O11" s="81" t="s">
        <v>109</v>
      </c>
      <c r="P11" s="51" t="s">
        <v>141</v>
      </c>
      <c r="Q11" s="51" t="s">
        <v>142</v>
      </c>
      <c r="R11" s="51"/>
      <c r="S11" s="51"/>
      <c r="T11" s="30" t="s">
        <v>143</v>
      </c>
      <c r="U11" s="50" t="s">
        <v>52</v>
      </c>
      <c r="W11" s="72" t="s">
        <v>144</v>
      </c>
    </row>
    <row r="12" s="61" customFormat="1" ht="157.5" customHeight="1" spans="1:23">
      <c r="A12" s="30">
        <v>7</v>
      </c>
      <c r="B12" s="31" t="s">
        <v>145</v>
      </c>
      <c r="C12" s="31" t="s">
        <v>146</v>
      </c>
      <c r="D12" s="30" t="s">
        <v>31</v>
      </c>
      <c r="E12" s="30" t="s">
        <v>147</v>
      </c>
      <c r="F12" s="30">
        <v>20000</v>
      </c>
      <c r="G12" s="30">
        <v>10000</v>
      </c>
      <c r="H12" s="30">
        <v>0</v>
      </c>
      <c r="I12" s="30">
        <v>4000</v>
      </c>
      <c r="J12" s="30">
        <v>3000</v>
      </c>
      <c r="K12" s="30">
        <v>3000</v>
      </c>
      <c r="L12" s="82">
        <v>44682</v>
      </c>
      <c r="M12" s="82" t="s">
        <v>105</v>
      </c>
      <c r="N12" s="50">
        <v>0</v>
      </c>
      <c r="O12" s="82"/>
      <c r="P12" s="83" t="s">
        <v>148</v>
      </c>
      <c r="Q12" s="31"/>
      <c r="R12" s="31"/>
      <c r="S12" s="31"/>
      <c r="T12" s="30" t="s">
        <v>149</v>
      </c>
      <c r="U12" s="30" t="s">
        <v>52</v>
      </c>
      <c r="W12" s="59" t="s">
        <v>40</v>
      </c>
    </row>
    <row r="13" s="63" customFormat="1" ht="120" customHeight="1" spans="1:23">
      <c r="A13" s="30">
        <v>8</v>
      </c>
      <c r="B13" s="71" t="s">
        <v>150</v>
      </c>
      <c r="C13" s="71" t="s">
        <v>151</v>
      </c>
      <c r="D13" s="50" t="s">
        <v>31</v>
      </c>
      <c r="E13" s="72" t="s">
        <v>152</v>
      </c>
      <c r="F13" s="50">
        <v>50000</v>
      </c>
      <c r="G13" s="50">
        <v>6000</v>
      </c>
      <c r="H13" s="50">
        <v>0</v>
      </c>
      <c r="I13" s="50">
        <v>0</v>
      </c>
      <c r="J13" s="50">
        <v>1000</v>
      </c>
      <c r="K13" s="50">
        <v>5000</v>
      </c>
      <c r="L13" s="81">
        <v>44805</v>
      </c>
      <c r="M13" s="81">
        <v>44593</v>
      </c>
      <c r="N13" s="50">
        <v>2300</v>
      </c>
      <c r="O13" s="81"/>
      <c r="P13" s="71" t="s">
        <v>153</v>
      </c>
      <c r="Q13" s="71"/>
      <c r="R13" s="71"/>
      <c r="S13" s="71"/>
      <c r="T13" s="33" t="s">
        <v>149</v>
      </c>
      <c r="U13" s="50" t="s">
        <v>52</v>
      </c>
      <c r="W13" s="72" t="s">
        <v>40</v>
      </c>
    </row>
  </sheetData>
  <mergeCells count="25">
    <mergeCell ref="A1:U1"/>
    <mergeCell ref="A2:C2"/>
    <mergeCell ref="D2:E2"/>
    <mergeCell ref="P2:U2"/>
    <mergeCell ref="H3:K3"/>
    <mergeCell ref="A5:B5"/>
    <mergeCell ref="A3:A4"/>
    <mergeCell ref="B3:B4"/>
    <mergeCell ref="C3:C4"/>
    <mergeCell ref="D3:D4"/>
    <mergeCell ref="E3:E4"/>
    <mergeCell ref="F3:F4"/>
    <mergeCell ref="G3:G4"/>
    <mergeCell ref="L3:L4"/>
    <mergeCell ref="M3:M4"/>
    <mergeCell ref="N3:N4"/>
    <mergeCell ref="O3:O4"/>
    <mergeCell ref="P3:P4"/>
    <mergeCell ref="Q3:Q4"/>
    <mergeCell ref="R3:R4"/>
    <mergeCell ref="S3:S4"/>
    <mergeCell ref="T3:T4"/>
    <mergeCell ref="U3:U4"/>
    <mergeCell ref="V3:V4"/>
    <mergeCell ref="W3:W4"/>
  </mergeCells>
  <dataValidations count="2">
    <dataValidation type="list" allowBlank="1" showInputMessage="1" showErrorMessage="1" sqref="M5 M6 M7 M8 M11 M12 M13 M9:M10">
      <formula1>"2022年1月,2022年2月,2022年3月,2022年4月,2022年5月,2022年6月,2022年7月,2022年8月 ,2022年9月,2022年10月,2022年11月,2022年12月,否"</formula1>
    </dataValidation>
    <dataValidation type="list" allowBlank="1" showInputMessage="1" showErrorMessage="1" sqref="M3:M4">
      <formula1>"2022年1月,2022年2月,2022年3月,2022年4月,2022年5月,2022年6月,2022年7月,2022年8月,2022年9月,2022年10月,2022年11月,2022年12月,否"</formula1>
    </dataValidation>
  </dataValidations>
  <printOptions horizontalCentered="1"/>
  <pageMargins left="0.590277777777778" right="0.314583333333333" top="0.904861111111111" bottom="0.590277777777778" header="0.708333333333333" footer="0.275"/>
  <pageSetup paperSize="8" scale="26" firstPageNumber="21" fitToHeight="0" orientation="landscape" useFirstPageNumber="1" verticalDpi="200"/>
  <headerFooter alignWithMargins="0" scaleWithDoc="0">
    <oddFooter>&amp;C&amp;"宋体"&amp;16第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S9"/>
  <sheetViews>
    <sheetView view="pageBreakPreview" zoomScale="40" zoomScaleNormal="50" workbookViewId="0">
      <pane ySplit="4" topLeftCell="A5" activePane="bottomLeft" state="frozen"/>
      <selection/>
      <selection pane="bottomLeft" activeCell="C17" sqref="C17"/>
    </sheetView>
  </sheetViews>
  <sheetFormatPr defaultColWidth="17.4259259259259" defaultRowHeight="25.8"/>
  <cols>
    <col min="1" max="1" width="14.287037037037" style="18" customWidth="1"/>
    <col min="2" max="2" width="31.287037037037" style="19" customWidth="1"/>
    <col min="3" max="3" width="67.5740740740741" style="18" customWidth="1"/>
    <col min="4" max="4" width="28.287037037037" style="14" customWidth="1"/>
    <col min="5" max="5" width="17.1388888888889" style="18" customWidth="1"/>
    <col min="6" max="6" width="24.5740740740741" style="14" customWidth="1"/>
    <col min="7" max="7" width="33" style="14" customWidth="1"/>
    <col min="8" max="8" width="21.5740740740741" style="18" hidden="1" customWidth="1"/>
    <col min="9" max="9" width="48.1388888888889" style="18" hidden="1" customWidth="1"/>
    <col min="10" max="10" width="30.8611111111111" style="20" hidden="1" customWidth="1"/>
    <col min="11" max="11" width="30.5555555555556" style="18" hidden="1" customWidth="1"/>
    <col min="12" max="12" width="30.5555555555556" style="18" customWidth="1"/>
    <col min="13" max="13" width="78.1388888888889" style="18" customWidth="1"/>
    <col min="14" max="14" width="49.6296296296296" style="18" customWidth="1"/>
    <col min="15" max="15" width="47.4074074074074" style="18" customWidth="1"/>
    <col min="16" max="16" width="35" style="18" customWidth="1"/>
    <col min="17" max="17" width="24.8611111111111" style="14" customWidth="1"/>
    <col min="18" max="18" width="34.287037037037" style="19" customWidth="1"/>
    <col min="19" max="16384" width="17.4259259259259" style="13"/>
  </cols>
  <sheetData>
    <row r="1" ht="76.5" customHeight="1" spans="1:18">
      <c r="A1" s="21" t="s">
        <v>154</v>
      </c>
      <c r="B1" s="22"/>
      <c r="C1" s="21"/>
      <c r="D1" s="21"/>
      <c r="E1" s="21"/>
      <c r="F1" s="21"/>
      <c r="G1" s="21"/>
      <c r="H1" s="21"/>
      <c r="I1" s="21"/>
      <c r="J1" s="43"/>
      <c r="K1" s="21"/>
      <c r="L1" s="21"/>
      <c r="M1" s="44"/>
      <c r="N1" s="44"/>
      <c r="O1" s="44"/>
      <c r="P1" s="44"/>
      <c r="Q1" s="21"/>
      <c r="R1" s="52"/>
    </row>
    <row r="2" ht="55.5" customHeight="1" spans="1:18">
      <c r="A2" s="23"/>
      <c r="B2" s="24"/>
      <c r="C2" s="23"/>
      <c r="D2" s="23"/>
      <c r="E2" s="23"/>
      <c r="F2" s="25"/>
      <c r="G2" s="25"/>
      <c r="H2" s="25"/>
      <c r="I2" s="25"/>
      <c r="J2" s="16"/>
      <c r="K2" s="25"/>
      <c r="L2" s="25"/>
      <c r="M2" s="25"/>
      <c r="N2" s="25"/>
      <c r="O2" s="25"/>
      <c r="P2" s="25"/>
      <c r="Q2" s="25"/>
      <c r="R2" s="53" t="s">
        <v>5</v>
      </c>
    </row>
    <row r="3" s="12" customFormat="1" ht="56.25" customHeight="1" spans="1:19">
      <c r="A3" s="26" t="s">
        <v>6</v>
      </c>
      <c r="B3" s="26" t="s">
        <v>7</v>
      </c>
      <c r="C3" s="26" t="s">
        <v>8</v>
      </c>
      <c r="D3" s="26" t="s">
        <v>155</v>
      </c>
      <c r="E3" s="26" t="s">
        <v>96</v>
      </c>
      <c r="F3" s="27" t="s">
        <v>11</v>
      </c>
      <c r="G3" s="26" t="s">
        <v>97</v>
      </c>
      <c r="H3" s="26" t="s">
        <v>156</v>
      </c>
      <c r="I3" s="26"/>
      <c r="J3" s="26"/>
      <c r="K3" s="26"/>
      <c r="L3" s="45" t="s">
        <v>16</v>
      </c>
      <c r="M3" s="26" t="s">
        <v>157</v>
      </c>
      <c r="N3" s="46" t="s">
        <v>18</v>
      </c>
      <c r="O3" s="46" t="s">
        <v>19</v>
      </c>
      <c r="P3" s="46" t="s">
        <v>20</v>
      </c>
      <c r="Q3" s="54" t="s">
        <v>158</v>
      </c>
      <c r="R3" s="54" t="s">
        <v>22</v>
      </c>
      <c r="S3" s="26" t="s">
        <v>23</v>
      </c>
    </row>
    <row r="4" s="12" customFormat="1" ht="56.25" customHeight="1" spans="1:19">
      <c r="A4" s="26"/>
      <c r="B4" s="26"/>
      <c r="C4" s="26"/>
      <c r="D4" s="26"/>
      <c r="E4" s="26"/>
      <c r="F4" s="27"/>
      <c r="G4" s="26"/>
      <c r="H4" s="26" t="s">
        <v>24</v>
      </c>
      <c r="I4" s="26" t="s">
        <v>25</v>
      </c>
      <c r="J4" s="26" t="s">
        <v>26</v>
      </c>
      <c r="K4" s="26" t="s">
        <v>27</v>
      </c>
      <c r="L4" s="47"/>
      <c r="M4" s="26"/>
      <c r="N4" s="48"/>
      <c r="O4" s="48"/>
      <c r="P4" s="48"/>
      <c r="Q4" s="54"/>
      <c r="R4" s="54"/>
      <c r="S4" s="55"/>
    </row>
    <row r="5" s="13" customFormat="1" ht="62.25" customHeight="1" spans="1:19">
      <c r="A5" s="26" t="s">
        <v>28</v>
      </c>
      <c r="B5" s="28"/>
      <c r="C5" s="27"/>
      <c r="D5" s="27"/>
      <c r="E5" s="29"/>
      <c r="F5" s="27">
        <f>SUM(F6:F9)</f>
        <v>1448648.9986</v>
      </c>
      <c r="G5" s="27"/>
      <c r="H5" s="27"/>
      <c r="I5" s="27"/>
      <c r="J5" s="27"/>
      <c r="K5" s="27"/>
      <c r="L5" s="27">
        <f>SUM(L6:L9)</f>
        <v>90204.19</v>
      </c>
      <c r="M5" s="29"/>
      <c r="N5" s="29"/>
      <c r="O5" s="29"/>
      <c r="P5" s="29"/>
      <c r="Q5" s="27"/>
      <c r="R5" s="56"/>
      <c r="S5" s="56"/>
    </row>
    <row r="6" s="14" customFormat="1" ht="159" customHeight="1" spans="1:19">
      <c r="A6" s="30">
        <v>1</v>
      </c>
      <c r="B6" s="31" t="s">
        <v>159</v>
      </c>
      <c r="C6" s="32" t="s">
        <v>160</v>
      </c>
      <c r="D6" s="33" t="s">
        <v>31</v>
      </c>
      <c r="E6" s="33" t="s">
        <v>161</v>
      </c>
      <c r="F6" s="33">
        <v>842875.2186</v>
      </c>
      <c r="G6" s="34" t="s">
        <v>162</v>
      </c>
      <c r="H6" s="34" t="s">
        <v>163</v>
      </c>
      <c r="I6" s="34" t="s">
        <v>163</v>
      </c>
      <c r="J6" s="34" t="s">
        <v>163</v>
      </c>
      <c r="K6" s="34" t="s">
        <v>164</v>
      </c>
      <c r="L6" s="34"/>
      <c r="M6" s="31" t="s">
        <v>165</v>
      </c>
      <c r="N6" s="30" t="s">
        <v>109</v>
      </c>
      <c r="O6" s="30" t="s">
        <v>109</v>
      </c>
      <c r="P6" s="30" t="s">
        <v>109</v>
      </c>
      <c r="Q6" s="30" t="s">
        <v>166</v>
      </c>
      <c r="R6" s="31" t="s">
        <v>167</v>
      </c>
      <c r="S6" s="57" t="s">
        <v>113</v>
      </c>
    </row>
    <row r="7" s="15" customFormat="1" ht="279" customHeight="1" spans="1:19">
      <c r="A7" s="30">
        <v>2</v>
      </c>
      <c r="B7" s="35" t="s">
        <v>168</v>
      </c>
      <c r="C7" s="35" t="s">
        <v>169</v>
      </c>
      <c r="D7" s="36" t="s">
        <v>31</v>
      </c>
      <c r="E7" s="36" t="s">
        <v>170</v>
      </c>
      <c r="F7" s="36">
        <v>338569.59</v>
      </c>
      <c r="G7" s="37">
        <v>45717</v>
      </c>
      <c r="H7" s="38" t="s">
        <v>171</v>
      </c>
      <c r="I7" s="38" t="s">
        <v>172</v>
      </c>
      <c r="J7" s="38" t="s">
        <v>172</v>
      </c>
      <c r="K7" s="38" t="s">
        <v>173</v>
      </c>
      <c r="L7" s="33">
        <v>3000</v>
      </c>
      <c r="M7" s="49" t="s">
        <v>174</v>
      </c>
      <c r="N7" s="49" t="s">
        <v>175</v>
      </c>
      <c r="O7" s="49" t="s">
        <v>176</v>
      </c>
      <c r="P7" s="49" t="s">
        <v>177</v>
      </c>
      <c r="Q7" s="36" t="s">
        <v>178</v>
      </c>
      <c r="R7" s="38" t="s">
        <v>179</v>
      </c>
      <c r="S7" s="57" t="s">
        <v>61</v>
      </c>
    </row>
    <row r="8" s="16" customFormat="1" ht="183" customHeight="1" spans="1:19">
      <c r="A8" s="30">
        <v>3</v>
      </c>
      <c r="B8" s="39" t="s">
        <v>180</v>
      </c>
      <c r="C8" s="39" t="s">
        <v>181</v>
      </c>
      <c r="D8" s="33" t="s">
        <v>31</v>
      </c>
      <c r="E8" s="40" t="s">
        <v>182</v>
      </c>
      <c r="F8" s="30">
        <v>67204.19</v>
      </c>
      <c r="G8" s="34" t="s">
        <v>183</v>
      </c>
      <c r="H8" s="30" t="s">
        <v>184</v>
      </c>
      <c r="I8" s="30" t="s">
        <v>184</v>
      </c>
      <c r="J8" s="30" t="s">
        <v>185</v>
      </c>
      <c r="K8" s="31" t="s">
        <v>186</v>
      </c>
      <c r="L8" s="50">
        <v>67204.19</v>
      </c>
      <c r="M8" s="51" t="s">
        <v>187</v>
      </c>
      <c r="N8" s="51" t="s">
        <v>188</v>
      </c>
      <c r="O8" s="51" t="s">
        <v>130</v>
      </c>
      <c r="P8" s="51" t="s">
        <v>189</v>
      </c>
      <c r="Q8" s="58" t="s">
        <v>178</v>
      </c>
      <c r="R8" s="31" t="s">
        <v>35</v>
      </c>
      <c r="S8" s="57" t="s">
        <v>61</v>
      </c>
    </row>
    <row r="9" s="17" customFormat="1" ht="126.75" customHeight="1" outlineLevel="3" spans="1:19">
      <c r="A9" s="30">
        <v>4</v>
      </c>
      <c r="B9" s="41" t="s">
        <v>190</v>
      </c>
      <c r="C9" s="31" t="s">
        <v>191</v>
      </c>
      <c r="D9" s="30" t="s">
        <v>31</v>
      </c>
      <c r="E9" s="30" t="s">
        <v>192</v>
      </c>
      <c r="F9" s="33">
        <v>200000</v>
      </c>
      <c r="G9" s="42">
        <v>44713</v>
      </c>
      <c r="H9" s="33" t="s">
        <v>193</v>
      </c>
      <c r="I9" s="33" t="s">
        <v>194</v>
      </c>
      <c r="J9" s="33" t="s">
        <v>195</v>
      </c>
      <c r="K9" s="33" t="s">
        <v>196</v>
      </c>
      <c r="L9" s="30">
        <v>20000</v>
      </c>
      <c r="M9" s="49" t="s">
        <v>197</v>
      </c>
      <c r="N9" s="39"/>
      <c r="O9" s="49"/>
      <c r="P9" s="33"/>
      <c r="Q9" s="30" t="s">
        <v>198</v>
      </c>
      <c r="R9" s="31" t="s">
        <v>199</v>
      </c>
      <c r="S9" s="59" t="s">
        <v>200</v>
      </c>
    </row>
  </sheetData>
  <mergeCells count="20">
    <mergeCell ref="A1:R1"/>
    <mergeCell ref="A2:C2"/>
    <mergeCell ref="D2:E2"/>
    <mergeCell ref="H3:K3"/>
    <mergeCell ref="A5:B5"/>
    <mergeCell ref="A3:A4"/>
    <mergeCell ref="B3:B4"/>
    <mergeCell ref="C3:C4"/>
    <mergeCell ref="D3:D4"/>
    <mergeCell ref="E3:E4"/>
    <mergeCell ref="F3:F4"/>
    <mergeCell ref="G3:G4"/>
    <mergeCell ref="L3:L4"/>
    <mergeCell ref="M3:M4"/>
    <mergeCell ref="N3:N4"/>
    <mergeCell ref="O3:O4"/>
    <mergeCell ref="P3:P4"/>
    <mergeCell ref="Q3:Q4"/>
    <mergeCell ref="R3:R4"/>
    <mergeCell ref="S3:S4"/>
  </mergeCells>
  <dataValidations count="1">
    <dataValidation allowBlank="1" showInputMessage="1" showErrorMessage="1" sqref="N9 N3:N4"/>
  </dataValidations>
  <printOptions horizontalCentered="1"/>
  <pageMargins left="0.354166666666667" right="0.432638888888889" top="0.590277777777778" bottom="0.747916666666667" header="0.511805555555556" footer="0.354166666666667"/>
  <pageSetup paperSize="8" scale="26" fitToHeight="0" orientation="landscape"/>
  <headerFooter>
    <oddFooter>&amp;C&amp;"宋体"&amp;16第 &amp;P 页，共 &amp;N 页</oddFooter>
  </headerFooter>
  <colBreaks count="1" manualBreakCount="1">
    <brk id="18" max="8"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8"/>
  <sheetViews>
    <sheetView zoomScale="120" zoomScaleNormal="120" topLeftCell="J1" workbookViewId="0">
      <selection activeCell="M17" sqref="M17"/>
    </sheetView>
  </sheetViews>
  <sheetFormatPr defaultColWidth="8.86111111111111" defaultRowHeight="13.2"/>
  <cols>
    <col min="3" max="3" width="12.8611111111111"/>
    <col min="6" max="6" width="12.8611111111111"/>
    <col min="7" max="7" width="10.712962962963"/>
    <col min="9" max="9" width="11.712962962963"/>
    <col min="12" max="12" width="12.8611111111111"/>
    <col min="14" max="14" width="12.8611111111111"/>
  </cols>
  <sheetData>
    <row r="1" spans="1:15">
      <c r="A1" s="1"/>
      <c r="B1" s="2" t="s">
        <v>201</v>
      </c>
      <c r="C1" s="2" t="s">
        <v>11</v>
      </c>
      <c r="D1" s="2" t="s">
        <v>202</v>
      </c>
      <c r="E1" s="1"/>
      <c r="F1" s="1"/>
      <c r="G1" s="1"/>
      <c r="H1" s="1"/>
      <c r="I1" s="1"/>
      <c r="J1" s="1"/>
      <c r="K1" s="1"/>
      <c r="L1" s="1"/>
      <c r="M1" s="1"/>
      <c r="N1" s="1"/>
      <c r="O1" s="1"/>
    </row>
    <row r="2" ht="18.95" customHeight="1" spans="1:15">
      <c r="A2" s="3" t="s">
        <v>203</v>
      </c>
      <c r="B2" s="4" t="e">
        <f>SUM(B3:B5)</f>
        <v>#REF!</v>
      </c>
      <c r="C2" s="4" t="e">
        <f>SUM(C3:C5)</f>
        <v>#REF!</v>
      </c>
      <c r="D2" s="4" t="e">
        <f>SUM(D3:D5)</f>
        <v>#REF!</v>
      </c>
      <c r="E2" s="1"/>
      <c r="F2" s="1"/>
      <c r="G2" s="1"/>
      <c r="H2" s="1"/>
      <c r="I2" s="1"/>
      <c r="J2" s="1"/>
      <c r="K2" s="1"/>
      <c r="L2" s="1"/>
      <c r="M2" s="1"/>
      <c r="N2" s="1"/>
      <c r="O2" s="1"/>
    </row>
    <row r="3" ht="18.95" customHeight="1" spans="1:15">
      <c r="A3" s="5" t="s">
        <v>204</v>
      </c>
      <c r="B3" s="4" t="e">
        <f>SUM(竣工!#REF!+在建!#REF!+新开工!#REF!+前期!#REF!)</f>
        <v>#REF!</v>
      </c>
      <c r="C3" s="4" t="e">
        <f>SUM(竣工!#REF!+在建!#REF!+新开工!#REF!+前期!#REF!)</f>
        <v>#REF!</v>
      </c>
      <c r="D3" s="4" t="e">
        <f>SUM(竣工!#REF!+在建!#REF!+新开工!#REF!)</f>
        <v>#REF!</v>
      </c>
      <c r="E3" s="1"/>
      <c r="F3" s="1"/>
      <c r="G3" s="1"/>
      <c r="H3" s="1"/>
      <c r="I3" s="1"/>
      <c r="J3" s="1"/>
      <c r="K3" s="1"/>
      <c r="L3" s="1"/>
      <c r="M3" s="1"/>
      <c r="N3" s="1"/>
      <c r="O3" s="1"/>
    </row>
    <row r="4" ht="18.95" customHeight="1" spans="1:15">
      <c r="A4" s="5" t="s">
        <v>205</v>
      </c>
      <c r="B4" s="4" t="e">
        <f>SUM(竣工!#REF!+在建!#REF!+新开工!#REF!+前期!#REF!)</f>
        <v>#REF!</v>
      </c>
      <c r="C4" s="4" t="e">
        <f>SUM(竣工!#REF!+在建!#REF!+新开工!#REF!+前期!#REF!)</f>
        <v>#REF!</v>
      </c>
      <c r="D4" s="4" t="e">
        <f>SUM(竣工!#REF!+在建!#REF!+新开工!#REF!)</f>
        <v>#REF!</v>
      </c>
      <c r="E4" s="1"/>
      <c r="F4" s="1"/>
      <c r="G4" s="1"/>
      <c r="H4" s="1"/>
      <c r="I4" s="1"/>
      <c r="J4" s="1"/>
      <c r="K4" s="1"/>
      <c r="L4" s="1"/>
      <c r="M4" s="1"/>
      <c r="N4" s="1"/>
      <c r="O4" s="1"/>
    </row>
    <row r="5" ht="18.95" customHeight="1" spans="1:15">
      <c r="A5" s="5" t="s">
        <v>206</v>
      </c>
      <c r="B5" s="4" t="e">
        <f>SUM(竣工!#REF!+在建!#REF!+新开工!#REF!+前期!#REF!)</f>
        <v>#REF!</v>
      </c>
      <c r="C5" s="4" t="e">
        <f>SUM(竣工!#REF!+在建!#REF!+新开工!#REF!+前期!#REF!)</f>
        <v>#REF!</v>
      </c>
      <c r="D5" s="4" t="e">
        <f>SUM(竣工!#REF!+在建!#REF!+新开工!#REF!)</f>
        <v>#REF!</v>
      </c>
      <c r="E5" s="1"/>
      <c r="F5" s="1"/>
      <c r="G5" s="1"/>
      <c r="H5" s="1"/>
      <c r="I5" s="1"/>
      <c r="J5" s="1"/>
      <c r="K5" s="1"/>
      <c r="L5" s="1"/>
      <c r="M5" s="1"/>
      <c r="N5" s="1"/>
      <c r="O5" s="1"/>
    </row>
    <row r="6" spans="1:15">
      <c r="A6" s="1"/>
      <c r="B6" s="1"/>
      <c r="C6" s="1"/>
      <c r="D6" s="1"/>
      <c r="E6" s="1"/>
      <c r="F6" s="1"/>
      <c r="G6" s="1"/>
      <c r="H6" s="1"/>
      <c r="I6" s="1"/>
      <c r="J6" s="1"/>
      <c r="K6" s="1"/>
      <c r="L6" s="1"/>
      <c r="M6" s="1"/>
      <c r="N6" s="1"/>
      <c r="O6" s="1"/>
    </row>
    <row r="7" spans="1:15">
      <c r="A7" s="3" t="s">
        <v>207</v>
      </c>
      <c r="B7" s="6" t="s">
        <v>208</v>
      </c>
      <c r="C7" s="6"/>
      <c r="D7" s="6"/>
      <c r="E7" s="6" t="s">
        <v>209</v>
      </c>
      <c r="F7" s="6"/>
      <c r="G7" s="6"/>
      <c r="H7" s="6" t="s">
        <v>210</v>
      </c>
      <c r="I7" s="10"/>
      <c r="J7" s="10"/>
      <c r="K7" s="6" t="s">
        <v>211</v>
      </c>
      <c r="L7" s="10"/>
      <c r="M7" s="11" t="s">
        <v>212</v>
      </c>
      <c r="N7" s="11"/>
      <c r="O7" s="11"/>
    </row>
    <row r="8" spans="1:15">
      <c r="A8" s="3"/>
      <c r="B8" s="7" t="s">
        <v>201</v>
      </c>
      <c r="C8" s="7" t="s">
        <v>11</v>
      </c>
      <c r="D8" s="7" t="s">
        <v>202</v>
      </c>
      <c r="E8" s="7" t="s">
        <v>201</v>
      </c>
      <c r="F8" s="7" t="s">
        <v>11</v>
      </c>
      <c r="G8" s="7" t="s">
        <v>202</v>
      </c>
      <c r="H8" s="7" t="s">
        <v>201</v>
      </c>
      <c r="I8" s="7" t="s">
        <v>11</v>
      </c>
      <c r="J8" s="7" t="s">
        <v>202</v>
      </c>
      <c r="K8" s="7" t="s">
        <v>201</v>
      </c>
      <c r="L8" s="7" t="s">
        <v>11</v>
      </c>
      <c r="M8" s="7" t="s">
        <v>201</v>
      </c>
      <c r="N8" s="7" t="s">
        <v>11</v>
      </c>
      <c r="O8" s="7" t="s">
        <v>202</v>
      </c>
    </row>
    <row r="9" ht="24.95" customHeight="1" spans="1:15">
      <c r="A9" s="2" t="s">
        <v>213</v>
      </c>
      <c r="B9" s="4">
        <v>0</v>
      </c>
      <c r="C9" s="4">
        <v>0</v>
      </c>
      <c r="D9" s="4">
        <v>0</v>
      </c>
      <c r="E9" s="4">
        <v>3</v>
      </c>
      <c r="F9" s="4" t="e">
        <f>SUM(在建!#REF!+在建!#REF!+在建!#REF!)</f>
        <v>#REF!</v>
      </c>
      <c r="G9" s="4" t="e">
        <f>SUM(在建!#REF!+在建!#REF!+在建!#REF!)</f>
        <v>#REF!</v>
      </c>
      <c r="H9" s="4">
        <v>3</v>
      </c>
      <c r="I9" s="8" t="e">
        <f>SUM(新开工!#REF!+新开工!#REF!+新开工!#REF!)</f>
        <v>#REF!</v>
      </c>
      <c r="J9" s="4" t="e">
        <f>SUM(新开工!#REF!+新开工!#REF!+新开工!#REF!)</f>
        <v>#REF!</v>
      </c>
      <c r="K9" s="4">
        <v>5</v>
      </c>
      <c r="L9" s="4" t="e">
        <f>前期!#REF!+前期!#REF!+前期!#REF!+前期!#REF!+前期!#REF!</f>
        <v>#REF!</v>
      </c>
      <c r="M9" s="4">
        <f>SUM(B9+E9+H9+K9)</f>
        <v>11</v>
      </c>
      <c r="N9" s="4" t="e">
        <f>SUM(C9+F9+I9+L9)</f>
        <v>#REF!</v>
      </c>
      <c r="O9" s="4" t="e">
        <f>SUM(D9+G9+J9)</f>
        <v>#REF!</v>
      </c>
    </row>
    <row r="10" ht="24.95" customHeight="1" spans="1:15">
      <c r="A10" s="2" t="s">
        <v>31</v>
      </c>
      <c r="B10" s="4">
        <v>2</v>
      </c>
      <c r="C10" s="4">
        <f>SUM(竣工!F6+竣工!F7)</f>
        <v>28128</v>
      </c>
      <c r="D10" s="4" t="e">
        <f>SUM(竣工!#REF!+竣工!#REF!)</f>
        <v>#REF!</v>
      </c>
      <c r="E10" s="4">
        <v>6</v>
      </c>
      <c r="F10" s="4">
        <f>SUM(在建!F6+在建!F8+在建!F9+在建!F10+在建!F11+在建!F12)</f>
        <v>1506215</v>
      </c>
      <c r="G10" s="4" t="e">
        <f>SUM(在建!#REF!+在建!#REF!+在建!#REF!+在建!#REF!+在建!#REF!+在建!#REF!)</f>
        <v>#REF!</v>
      </c>
      <c r="H10" s="4">
        <v>9</v>
      </c>
      <c r="I10" s="4" t="e">
        <f>新开工!F6+新开工!F7+新开工!F8+新开工!F9+新开工!F10+新开工!#REF!+新开工!F11+新开工!F12+新开工!F13</f>
        <v>#REF!</v>
      </c>
      <c r="J10" s="4" t="e">
        <f>新开工!G6+新开工!G7+新开工!G8+新开工!G9+新开工!G10+新开工!#REF!+新开工!G11+新开工!G12+新开工!G13</f>
        <v>#REF!</v>
      </c>
      <c r="K10" s="4">
        <v>6</v>
      </c>
      <c r="L10" s="4" t="e">
        <f>前期!F6+前期!F7+前期!F8+前期!F9+前期!#REF!+前期!#REF!</f>
        <v>#REF!</v>
      </c>
      <c r="M10" s="4">
        <f>SUM(B10+E10+H10+K10)</f>
        <v>23</v>
      </c>
      <c r="N10" s="4" t="e">
        <f t="shared" ref="N10:N18" si="0">SUM(C10+F10+I10+L10)</f>
        <v>#REF!</v>
      </c>
      <c r="O10" s="4" t="e">
        <f t="shared" ref="O10:O18" si="1">SUM(D10+G10+J10)</f>
        <v>#REF!</v>
      </c>
    </row>
    <row r="11" ht="24.95" customHeight="1" spans="1:15">
      <c r="A11" s="2" t="s">
        <v>214</v>
      </c>
      <c r="B11" s="4">
        <v>5</v>
      </c>
      <c r="C11" s="4" t="e">
        <f>SUM(竣工!#REF!+竣工!#REF!+竣工!#REF!+竣工!#REF!+竣工!#REF!)</f>
        <v>#REF!</v>
      </c>
      <c r="D11" s="4" t="e">
        <f>SUM(竣工!#REF!+竣工!#REF!+竣工!#REF!+竣工!#REF!+竣工!#REF!)</f>
        <v>#REF!</v>
      </c>
      <c r="E11" s="4">
        <v>5</v>
      </c>
      <c r="F11" s="4" t="e">
        <f>SUM(在建!#REF!+在建!#REF!+在建!#REF!+在建!#REF!+在建!#REF!)</f>
        <v>#REF!</v>
      </c>
      <c r="G11" s="4" t="e">
        <f>SUM(在建!#REF!+在建!#REF!+在建!#REF!+在建!#REF!+在建!#REF!)</f>
        <v>#REF!</v>
      </c>
      <c r="H11" s="4">
        <v>6</v>
      </c>
      <c r="I11" s="4" t="e">
        <f>新开工!#REF!+新开工!#REF!+新开工!#REF!+新开工!#REF!+新开工!#REF!+新开工!#REF!</f>
        <v>#REF!</v>
      </c>
      <c r="J11" s="4" t="e">
        <f>新开工!#REF!+新开工!#REF!+新开工!#REF!+新开工!#REF!+新开工!#REF!+新开工!#REF!</f>
        <v>#REF!</v>
      </c>
      <c r="K11" s="4">
        <v>3</v>
      </c>
      <c r="L11" s="4" t="e">
        <f>SUM(前期!#REF!+前期!#REF!+前期!#REF!)</f>
        <v>#REF!</v>
      </c>
      <c r="M11" s="4">
        <f t="shared" ref="M11:M18" si="2">SUM(B11+E11+H11+K11)</f>
        <v>19</v>
      </c>
      <c r="N11" s="4" t="e">
        <f t="shared" si="0"/>
        <v>#REF!</v>
      </c>
      <c r="O11" s="4" t="e">
        <f t="shared" si="1"/>
        <v>#REF!</v>
      </c>
    </row>
    <row r="12" ht="24.95" customHeight="1" spans="1:15">
      <c r="A12" s="2" t="s">
        <v>215</v>
      </c>
      <c r="B12" s="4">
        <v>2</v>
      </c>
      <c r="C12" s="4" t="e">
        <f>SUM(竣工!#REF!+竣工!#REF!)</f>
        <v>#REF!</v>
      </c>
      <c r="D12" s="4" t="e">
        <f>SUM(竣工!#REF!+竣工!#REF!)</f>
        <v>#REF!</v>
      </c>
      <c r="E12" s="4">
        <v>5</v>
      </c>
      <c r="F12" s="4" t="e">
        <f>SUM(在建!#REF!+在建!#REF!+在建!#REF!+在建!#REF!+在建!#REF!)</f>
        <v>#REF!</v>
      </c>
      <c r="G12" s="4" t="e">
        <f>SUM(在建!#REF!+在建!#REF!+在建!#REF!+在建!#REF!+在建!#REF!)</f>
        <v>#REF!</v>
      </c>
      <c r="H12" s="4">
        <v>0</v>
      </c>
      <c r="I12" s="4">
        <v>0</v>
      </c>
      <c r="J12" s="4">
        <v>0</v>
      </c>
      <c r="K12" s="4">
        <v>0</v>
      </c>
      <c r="L12" s="4">
        <v>0</v>
      </c>
      <c r="M12" s="4">
        <f t="shared" si="2"/>
        <v>7</v>
      </c>
      <c r="N12" s="4" t="e">
        <f t="shared" si="0"/>
        <v>#REF!</v>
      </c>
      <c r="O12" s="4" t="e">
        <f t="shared" si="1"/>
        <v>#REF!</v>
      </c>
    </row>
    <row r="13" ht="24.95" customHeight="1" spans="1:15">
      <c r="A13" s="2" t="s">
        <v>216</v>
      </c>
      <c r="B13" s="4">
        <v>6</v>
      </c>
      <c r="C13" s="4" t="e">
        <f>SUM(竣工!#REF!+竣工!#REF!+竣工!#REF!+竣工!#REF!+竣工!#REF!+竣工!#REF!)</f>
        <v>#REF!</v>
      </c>
      <c r="D13" s="4" t="e">
        <f>SUM(竣工!#REF!+竣工!#REF!+竣工!#REF!+竣工!#REF!+竣工!#REF!+竣工!#REF!)</f>
        <v>#REF!</v>
      </c>
      <c r="E13" s="4">
        <v>5</v>
      </c>
      <c r="F13" s="4" t="e">
        <f>在建!#REF!+在建!#REF!+在建!#REF!+在建!#REF!+在建!#REF!</f>
        <v>#REF!</v>
      </c>
      <c r="G13" s="4" t="e">
        <f>在建!#REF!+在建!#REF!+在建!#REF!+在建!#REF!+在建!#REF!</f>
        <v>#REF!</v>
      </c>
      <c r="H13" s="4">
        <v>0</v>
      </c>
      <c r="I13" s="4">
        <v>0</v>
      </c>
      <c r="J13" s="4">
        <v>0</v>
      </c>
      <c r="K13" s="4">
        <v>1</v>
      </c>
      <c r="L13" s="4" t="e">
        <f>SUM(前期!#REF!)</f>
        <v>#REF!</v>
      </c>
      <c r="M13" s="4">
        <f t="shared" si="2"/>
        <v>12</v>
      </c>
      <c r="N13" s="4" t="e">
        <f t="shared" si="0"/>
        <v>#REF!</v>
      </c>
      <c r="O13" s="4" t="e">
        <f t="shared" si="1"/>
        <v>#REF!</v>
      </c>
    </row>
    <row r="14" ht="24.95" customHeight="1" spans="1:15">
      <c r="A14" s="2" t="s">
        <v>217</v>
      </c>
      <c r="B14" s="4">
        <v>4</v>
      </c>
      <c r="C14" s="4" t="e">
        <f>SUM(竣工!#REF!+竣工!#REF!+竣工!#REF!+竣工!#REF!)</f>
        <v>#REF!</v>
      </c>
      <c r="D14" s="4" t="e">
        <f>SUM(竣工!#REF!+竣工!#REF!+竣工!#REF!+竣工!#REF!)</f>
        <v>#REF!</v>
      </c>
      <c r="E14" s="4">
        <v>3</v>
      </c>
      <c r="F14" s="4" t="e">
        <f>SUM(在建!#REF!+在建!#REF!+在建!#REF!)</f>
        <v>#REF!</v>
      </c>
      <c r="G14" s="4" t="e">
        <f>SUM(在建!#REF!+在建!#REF!+在建!#REF!)</f>
        <v>#REF!</v>
      </c>
      <c r="H14" s="4">
        <v>2</v>
      </c>
      <c r="I14" s="4" t="e">
        <f>SUM(新开工!#REF!+新开工!#REF!)</f>
        <v>#REF!</v>
      </c>
      <c r="J14" s="4" t="e">
        <f>SUM(新开工!#REF!+新开工!#REF!)</f>
        <v>#REF!</v>
      </c>
      <c r="K14" s="4">
        <v>5</v>
      </c>
      <c r="L14" s="4" t="e">
        <f>SUM(前期!#REF!+前期!#REF!+前期!#REF!+前期!#REF!+前期!#REF!)</f>
        <v>#REF!</v>
      </c>
      <c r="M14" s="4">
        <f t="shared" si="2"/>
        <v>14</v>
      </c>
      <c r="N14" s="4" t="e">
        <f t="shared" si="0"/>
        <v>#REF!</v>
      </c>
      <c r="O14" s="4" t="e">
        <f t="shared" si="1"/>
        <v>#REF!</v>
      </c>
    </row>
    <row r="15" ht="24.95" customHeight="1" spans="1:15">
      <c r="A15" s="2" t="s">
        <v>218</v>
      </c>
      <c r="B15" s="4">
        <v>2</v>
      </c>
      <c r="C15" s="4" t="e">
        <f>SUM(竣工!#REF!+竣工!#REF!)</f>
        <v>#REF!</v>
      </c>
      <c r="D15" s="4" t="e">
        <f>SUM(竣工!#REF!+竣工!#REF!)</f>
        <v>#REF!</v>
      </c>
      <c r="E15" s="4">
        <v>4</v>
      </c>
      <c r="F15" s="4" t="e">
        <f>SUM(在建!#REF!+在建!#REF!+在建!#REF!+在建!#REF!)</f>
        <v>#REF!</v>
      </c>
      <c r="G15" s="4" t="e">
        <f>SUM(在建!#REF!+在建!#REF!+在建!#REF!+在建!#REF!)</f>
        <v>#REF!</v>
      </c>
      <c r="H15" s="4">
        <v>4</v>
      </c>
      <c r="I15" s="4" t="e">
        <f>SUM(新开工!#REF!+新开工!#REF!+新开工!#REF!+新开工!#REF!)</f>
        <v>#REF!</v>
      </c>
      <c r="J15" s="4" t="e">
        <f>SUM(新开工!#REF!+新开工!#REF!+新开工!#REF!+新开工!#REF!)</f>
        <v>#REF!</v>
      </c>
      <c r="K15" s="4">
        <v>3</v>
      </c>
      <c r="L15" s="4" t="e">
        <f>SUM(前期!#REF!+前期!#REF!+前期!#REF!)</f>
        <v>#REF!</v>
      </c>
      <c r="M15" s="4">
        <f t="shared" si="2"/>
        <v>13</v>
      </c>
      <c r="N15" s="4" t="e">
        <f t="shared" si="0"/>
        <v>#REF!</v>
      </c>
      <c r="O15" s="4" t="e">
        <f t="shared" si="1"/>
        <v>#REF!</v>
      </c>
    </row>
    <row r="16" ht="24.95" customHeight="1" spans="1:15">
      <c r="A16" s="2" t="s">
        <v>219</v>
      </c>
      <c r="B16" s="4">
        <v>3</v>
      </c>
      <c r="C16" s="8" t="e">
        <f>SUM(竣工!#REF!+竣工!#REF!+竣工!#REF!)</f>
        <v>#REF!</v>
      </c>
      <c r="D16" s="4" t="e">
        <f>SUM(竣工!#REF!+竣工!#REF!+竣工!#REF!)</f>
        <v>#REF!</v>
      </c>
      <c r="E16" s="4">
        <v>2</v>
      </c>
      <c r="F16" s="4" t="e">
        <f>SUM(在建!#REF!+在建!#REF!)</f>
        <v>#REF!</v>
      </c>
      <c r="G16" s="4" t="e">
        <f>在建!#REF!+在建!#REF!</f>
        <v>#REF!</v>
      </c>
      <c r="H16" s="4">
        <v>7</v>
      </c>
      <c r="I16" s="4" t="e">
        <f>新开工!#REF!+新开工!#REF!+新开工!#REF!+新开工!#REF!+新开工!#REF!+新开工!#REF!+新开工!#REF!</f>
        <v>#REF!</v>
      </c>
      <c r="J16" s="4" t="e">
        <f>新开工!#REF!+新开工!#REF!+新开工!#REF!+新开工!#REF!+新开工!#REF!+新开工!#REF!+新开工!#REF!</f>
        <v>#REF!</v>
      </c>
      <c r="K16" s="4">
        <v>4</v>
      </c>
      <c r="L16" s="4" t="e">
        <f>SUM(前期!#REF!+前期!#REF!+前期!#REF!+前期!#REF!)</f>
        <v>#REF!</v>
      </c>
      <c r="M16" s="4">
        <f t="shared" si="2"/>
        <v>16</v>
      </c>
      <c r="N16" s="4" t="e">
        <f t="shared" si="0"/>
        <v>#REF!</v>
      </c>
      <c r="O16" s="4" t="e">
        <f t="shared" si="1"/>
        <v>#REF!</v>
      </c>
    </row>
    <row r="17" ht="24.95" customHeight="1" spans="1:15">
      <c r="A17" s="2" t="s">
        <v>220</v>
      </c>
      <c r="B17" s="4">
        <v>6</v>
      </c>
      <c r="C17" s="4" t="e">
        <f>SUM(竣工!#REF!+竣工!#REF!+竣工!#REF!+竣工!#REF!+竣工!#REF!+竣工!#REF!)</f>
        <v>#REF!</v>
      </c>
      <c r="D17" s="4" t="e">
        <f>SUM(竣工!#REF!+竣工!#REF!+竣工!#REF!+竣工!#REF!+竣工!#REF!+竣工!#REF!)</f>
        <v>#REF!</v>
      </c>
      <c r="E17" s="4">
        <v>3</v>
      </c>
      <c r="F17" s="4" t="e">
        <f>SUM(在建!#REF!+在建!#REF!+在建!#REF!)</f>
        <v>#REF!</v>
      </c>
      <c r="G17" s="4" t="e">
        <f>SUM(在建!#REF!+在建!#REF!+在建!#REF!)</f>
        <v>#REF!</v>
      </c>
      <c r="H17" s="4">
        <v>3</v>
      </c>
      <c r="I17" s="4" t="e">
        <f>新开工!#REF!+新开工!#REF!+新开工!#REF!</f>
        <v>#REF!</v>
      </c>
      <c r="J17" s="4" t="e">
        <f>新开工!#REF!+新开工!#REF!+新开工!#REF!</f>
        <v>#REF!</v>
      </c>
      <c r="K17" s="4">
        <v>10</v>
      </c>
      <c r="L17" s="4" t="e">
        <f>前期!#REF!+前期!#REF!+前期!#REF!+前期!#REF!+前期!#REF!+前期!#REF!+前期!#REF!+前期!#REF!+前期!#REF!+前期!#REF!</f>
        <v>#REF!</v>
      </c>
      <c r="M17" s="4">
        <f t="shared" si="2"/>
        <v>22</v>
      </c>
      <c r="N17" s="4" t="e">
        <f t="shared" si="0"/>
        <v>#REF!</v>
      </c>
      <c r="O17" s="4" t="e">
        <f t="shared" si="1"/>
        <v>#REF!</v>
      </c>
    </row>
    <row r="18" ht="24.95" customHeight="1" spans="1:15">
      <c r="A18" s="5" t="s">
        <v>212</v>
      </c>
      <c r="B18" s="9">
        <f t="shared" ref="B18:L18" si="3">SUM(B9:B17)</f>
        <v>30</v>
      </c>
      <c r="C18" s="9" t="e">
        <f t="shared" si="3"/>
        <v>#REF!</v>
      </c>
      <c r="D18" s="9" t="e">
        <f t="shared" si="3"/>
        <v>#REF!</v>
      </c>
      <c r="E18" s="9">
        <f t="shared" si="3"/>
        <v>36</v>
      </c>
      <c r="F18" s="9" t="e">
        <f t="shared" si="3"/>
        <v>#REF!</v>
      </c>
      <c r="G18" s="9" t="e">
        <f t="shared" si="3"/>
        <v>#REF!</v>
      </c>
      <c r="H18" s="9">
        <f t="shared" si="3"/>
        <v>34</v>
      </c>
      <c r="I18" s="9" t="e">
        <f t="shared" si="3"/>
        <v>#REF!</v>
      </c>
      <c r="J18" s="9" t="e">
        <f t="shared" si="3"/>
        <v>#REF!</v>
      </c>
      <c r="K18" s="9">
        <f t="shared" si="3"/>
        <v>37</v>
      </c>
      <c r="L18" s="9" t="e">
        <f t="shared" si="3"/>
        <v>#REF!</v>
      </c>
      <c r="M18" s="9">
        <f t="shared" si="2"/>
        <v>137</v>
      </c>
      <c r="N18" s="9" t="e">
        <f t="shared" si="0"/>
        <v>#REF!</v>
      </c>
      <c r="O18" s="9" t="e">
        <f t="shared" si="1"/>
        <v>#REF!</v>
      </c>
    </row>
  </sheetData>
  <mergeCells count="6">
    <mergeCell ref="B7:D7"/>
    <mergeCell ref="E7:G7"/>
    <mergeCell ref="H7:J7"/>
    <mergeCell ref="K7:L7"/>
    <mergeCell ref="M7:O7"/>
    <mergeCell ref="A7:A8"/>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6</vt:i4>
      </vt:variant>
    </vt:vector>
  </HeadingPairs>
  <TitlesOfParts>
    <vt:vector size="6" baseType="lpstr">
      <vt:lpstr>封面</vt:lpstr>
      <vt:lpstr>竣工</vt:lpstr>
      <vt:lpstr>在建</vt:lpstr>
      <vt:lpstr>新开工</vt:lpstr>
      <vt:lpstr>前期</vt:lpstr>
      <vt:lpstr>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樱花草1417572470</cp:lastModifiedBy>
  <cp:revision>1</cp:revision>
  <dcterms:created xsi:type="dcterms:W3CDTF">2013-03-15T15:47:00Z</dcterms:created>
  <cp:lastPrinted>2022-04-01T19:28:00Z</cp:lastPrinted>
  <dcterms:modified xsi:type="dcterms:W3CDTF">2024-02-07T00:55:25Z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2052-11.8.6.10973</vt:lpwstr>
  </property>
  <property fmtid="{D5CDD505-2E9C-101B-9397-08002B2CF9AE}" pid="3" name="ICV">
    <vt:lpwstr>B5D5545A477742E189ECE311400C9770</vt:lpwstr>
  </property>
  <property fmtid="{D5CDD505-2E9C-101B-9397-08002B2CF9AE}" pid="4" name="KSOReadingLayout">
    <vt:bool>true</vt:bool>
  </property>
</Properties>
</file>